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724" activeTab="1"/>
  </bookViews>
  <sheets>
    <sheet name="Cong" sheetId="1" r:id="rId1"/>
    <sheet name="Luong" sheetId="2" r:id="rId2"/>
  </sheets>
  <definedNames/>
  <calcPr fullCalcOnLoad="1"/>
</workbook>
</file>

<file path=xl/sharedStrings.xml><?xml version="1.0" encoding="utf-8"?>
<sst xmlns="http://schemas.openxmlformats.org/spreadsheetml/2006/main" count="681" uniqueCount="81">
  <si>
    <t>Họ Tên</t>
  </si>
  <si>
    <t xml:space="preserve">Công Việc </t>
  </si>
  <si>
    <t>Bộ Phận</t>
  </si>
  <si>
    <t>Chủ nhật</t>
  </si>
  <si>
    <t>Mộc</t>
  </si>
  <si>
    <t>Quản Lý</t>
  </si>
  <si>
    <t>PU</t>
  </si>
  <si>
    <t>Thợ</t>
  </si>
  <si>
    <t>BP</t>
  </si>
  <si>
    <t>Ký nhận</t>
  </si>
  <si>
    <t>Họ tên nhân viên</t>
  </si>
  <si>
    <t>CV</t>
  </si>
  <si>
    <t>Mức lương</t>
  </si>
  <si>
    <t>Tổng lương</t>
  </si>
  <si>
    <t>Lương thực
 nhận</t>
  </si>
  <si>
    <t>cộng</t>
  </si>
  <si>
    <t>Phụ</t>
  </si>
  <si>
    <t>C</t>
  </si>
  <si>
    <t>T9</t>
  </si>
  <si>
    <t>X: Công trong giờ 8 tiếng</t>
  </si>
  <si>
    <t xml:space="preserve">Số: Số giờ </t>
  </si>
  <si>
    <t>Quy ước:</t>
  </si>
  <si>
    <t>Ngày thường</t>
  </si>
  <si>
    <t>Lễ</t>
  </si>
  <si>
    <t>Phép</t>
  </si>
  <si>
    <t>Nghỉ bù</t>
  </si>
  <si>
    <t>Trong giờ</t>
  </si>
  <si>
    <t>T5</t>
  </si>
  <si>
    <t>X</t>
  </si>
  <si>
    <t>Ngày thường: sau 5 giờ nhân 1.5, sau 9 giờ nhân 2</t>
  </si>
  <si>
    <t>Chủ nhật: nhân 1.5, sau 5 giờ nhân 2, sau 9 giờ nhân 3</t>
  </si>
  <si>
    <t>P</t>
  </si>
  <si>
    <t>TC</t>
  </si>
  <si>
    <t>TCL</t>
  </si>
  <si>
    <t>L</t>
  </si>
  <si>
    <t>Ngày lễ đánh L vào 3 ô dòng 9</t>
  </si>
  <si>
    <t>NB</t>
  </si>
  <si>
    <t>L: lễ nghỉ hưởng lương</t>
  </si>
  <si>
    <t>Chủ nhật, lễ, tăng ca nếu nghỉ bù đánh TB (không tính lương, do đó NB tính lương)</t>
  </si>
  <si>
    <t>TB</t>
  </si>
  <si>
    <t>TC: Tăng ca chủ nhật, nếu tăng ca ít hơn 8 giờ ghi số giờ</t>
  </si>
  <si>
    <t>TCL: tăng ca lễ, nếu tăng ca ít hơn 8 giờ ghi số giờ</t>
  </si>
  <si>
    <t>P: Phép hưởng lương</t>
  </si>
  <si>
    <t>NB: Nghỉ bù hưởng lương</t>
  </si>
  <si>
    <t>sau 5 giờ (số giờ đã nhân 1.5)</t>
  </si>
  <si>
    <t>Sau 9 giờ (số giờ đã nhân 2)</t>
  </si>
  <si>
    <t>sau 5 giờ (số giờ đã nhân 2)</t>
  </si>
  <si>
    <t>Sau 9 giờ (số giờ đão nhân 3)</t>
  </si>
  <si>
    <t>sau 5 giờ (số giờ đã nhân 4.5)</t>
  </si>
  <si>
    <t>STT</t>
  </si>
  <si>
    <t>Ngày công quy định:</t>
  </si>
  <si>
    <t>Sau 9 giờ (quy ngày)</t>
  </si>
  <si>
    <t>Sau 5 giờ (quy ngày)</t>
  </si>
  <si>
    <t>Lễ:</t>
  </si>
  <si>
    <t>Cộng</t>
  </si>
  <si>
    <t>Tổng ngày công</t>
  </si>
  <si>
    <t xml:space="preserve">Tiền trách nhiệm </t>
  </si>
  <si>
    <t>Ngày công hưởng  đi lại &amp; cơm trưa</t>
  </si>
  <si>
    <t>Trừ BH XH</t>
  </si>
  <si>
    <t>Thu nhập chịu thuế</t>
  </si>
  <si>
    <t>Tổng thu nhập</t>
  </si>
  <si>
    <t>THuế TN CN</t>
  </si>
  <si>
    <t>Tạm ứng</t>
  </si>
  <si>
    <t>Sang tháng mới chỉ sửa ngày 1 tháng đó vào ô Q7</t>
  </si>
  <si>
    <t>Chủ nhật tự tô màu</t>
  </si>
  <si>
    <t>Dòng 6 có thể hide</t>
  </si>
  <si>
    <t>Chi phí đi lại</t>
  </si>
  <si>
    <t>Trợ cấp công trình xa nhà</t>
  </si>
  <si>
    <t>Số giờ quy định:</t>
  </si>
  <si>
    <t>giờ/ngày</t>
  </si>
  <si>
    <t>Số ngày quy định:</t>
  </si>
  <si>
    <t>ngày/tuần</t>
  </si>
  <si>
    <t>Sau 9 giờ (số giờ đã nhân 5)</t>
  </si>
  <si>
    <t>Lễ: Nhân 3, sau 5 giờ nhân 4.5, sau 9 giờ nhân 5</t>
  </si>
  <si>
    <t>Số ngày đi làm (hưởng cơm trưa)</t>
  </si>
  <si>
    <t>Số ngày tăng ca hơn 3  giờ (hưởng cơm tối)</t>
  </si>
  <si>
    <t>Số giờ tăng ca 1 ngày được hưởng cơm tối: &gt;</t>
  </si>
  <si>
    <t>Chi phí ăn trưa</t>
  </si>
  <si>
    <t xml:space="preserve">Tiền cơm tối </t>
  </si>
  <si>
    <t>Ngày tăng ca trên 3 giờ</t>
  </si>
  <si>
    <t>Nguyễn Văn 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</si>
</sst>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mmm\-yyyy"/>
    <numFmt numFmtId="175" formatCode="dd"/>
    <numFmt numFmtId="176" formatCode="0.000"/>
    <numFmt numFmtId="177" formatCode="0.0"/>
    <numFmt numFmtId="178" formatCode="0.0000"/>
    <numFmt numFmtId="179" formatCode="0.00000"/>
    <numFmt numFmtId="180" formatCode="#,##0.0"/>
  </numFmts>
  <fonts count="48">
    <font>
      <sz val="10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2"/>
      <color indexed="30"/>
      <name val="times new roman"/>
      <family val="1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sz val="12"/>
      <color indexed="14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hair"/>
    </border>
    <border>
      <left style="thin">
        <color indexed="63"/>
      </left>
      <right style="thin">
        <color indexed="63"/>
      </right>
      <top style="thin">
        <color indexed="63"/>
      </top>
      <bottom style="hair"/>
    </border>
    <border>
      <left style="thin"/>
      <right style="thin">
        <color indexed="63"/>
      </right>
      <top style="hair"/>
      <bottom style="hair"/>
    </border>
    <border>
      <left style="thin">
        <color indexed="63"/>
      </left>
      <right style="thin">
        <color indexed="63"/>
      </right>
      <top style="hair"/>
      <bottom style="hair"/>
    </border>
    <border>
      <left style="thin"/>
      <right style="thin">
        <color indexed="63"/>
      </right>
      <top style="hair"/>
      <bottom>
        <color indexed="63"/>
      </bottom>
    </border>
    <border>
      <left style="thin">
        <color indexed="63"/>
      </left>
      <right style="thin">
        <color indexed="63"/>
      </right>
      <top style="hair"/>
      <bottom>
        <color indexed="63"/>
      </bottom>
    </border>
    <border>
      <left style="thin">
        <color indexed="63"/>
      </left>
      <right style="thin"/>
      <top style="hair"/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2" borderId="13" xfId="0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26" xfId="0" applyBorder="1" applyAlignment="1">
      <alignment horizontal="center"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32" borderId="30" xfId="0" applyFill="1" applyBorder="1" applyAlignment="1">
      <alignment/>
    </xf>
    <xf numFmtId="0" fontId="0" fillId="32" borderId="31" xfId="0" applyFill="1" applyBorder="1" applyAlignment="1">
      <alignment/>
    </xf>
    <xf numFmtId="3" fontId="0" fillId="32" borderId="31" xfId="0" applyNumberFormat="1" applyFill="1" applyBorder="1" applyAlignment="1">
      <alignment/>
    </xf>
    <xf numFmtId="3" fontId="0" fillId="32" borderId="32" xfId="0" applyNumberFormat="1" applyFill="1" applyBorder="1" applyAlignment="1">
      <alignment/>
    </xf>
    <xf numFmtId="0" fontId="0" fillId="32" borderId="32" xfId="0" applyFill="1" applyBorder="1" applyAlignment="1">
      <alignment/>
    </xf>
    <xf numFmtId="0" fontId="0" fillId="0" borderId="33" xfId="0" applyBorder="1" applyAlignment="1">
      <alignment/>
    </xf>
    <xf numFmtId="0" fontId="8" fillId="0" borderId="15" xfId="0" applyFont="1" applyFill="1" applyBorder="1" applyAlignment="1">
      <alignment vertical="center"/>
    </xf>
    <xf numFmtId="0" fontId="9" fillId="0" borderId="15" xfId="0" applyFont="1" applyBorder="1" applyAlignment="1">
      <alignment/>
    </xf>
    <xf numFmtId="0" fontId="8" fillId="0" borderId="10" xfId="0" applyFont="1" applyFill="1" applyBorder="1" applyAlignment="1">
      <alignment vertical="center"/>
    </xf>
    <xf numFmtId="0" fontId="9" fillId="0" borderId="10" xfId="0" applyFont="1" applyBorder="1" applyAlignment="1">
      <alignment/>
    </xf>
    <xf numFmtId="0" fontId="8" fillId="0" borderId="34" xfId="0" applyFont="1" applyFill="1" applyBorder="1" applyAlignment="1">
      <alignment vertical="center"/>
    </xf>
    <xf numFmtId="0" fontId="9" fillId="0" borderId="11" xfId="0" applyFont="1" applyBorder="1" applyAlignment="1">
      <alignment/>
    </xf>
    <xf numFmtId="9" fontId="0" fillId="32" borderId="0" xfId="0" applyNumberFormat="1" applyFill="1" applyAlignment="1">
      <alignment/>
    </xf>
    <xf numFmtId="3" fontId="0" fillId="32" borderId="0" xfId="0" applyNumberFormat="1" applyFill="1" applyAlignment="1">
      <alignment/>
    </xf>
    <xf numFmtId="180" fontId="0" fillId="32" borderId="31" xfId="0" applyNumberFormat="1" applyFill="1" applyBorder="1" applyAlignment="1">
      <alignment/>
    </xf>
    <xf numFmtId="3" fontId="0" fillId="32" borderId="31" xfId="0" applyNumberForma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32" borderId="16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0" fillId="0" borderId="11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0" fillId="0" borderId="10" xfId="0" applyFont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175" fontId="0" fillId="32" borderId="13" xfId="0" applyNumberForma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0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8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E60"/>
  <sheetViews>
    <sheetView zoomScale="80" zoomScaleNormal="80" zoomScalePageLayoutView="0" workbookViewId="0" topLeftCell="A13">
      <selection activeCell="H28" sqref="H28"/>
    </sheetView>
  </sheetViews>
  <sheetFormatPr defaultColWidth="9.140625" defaultRowHeight="12.75"/>
  <cols>
    <col min="2" max="2" width="21.28125" style="0" bestFit="1" customWidth="1"/>
    <col min="5" max="5" width="8.421875" style="0" customWidth="1"/>
    <col min="6" max="6" width="10.57421875" style="0" bestFit="1" customWidth="1"/>
    <col min="17" max="109" width="4.421875" style="0" customWidth="1"/>
  </cols>
  <sheetData>
    <row r="2" spans="6:13" ht="12.75">
      <c r="F2" s="17" t="str">
        <f>"BẢNG CHẤM CÔNG THÁNG "&amp;TEXT(MONTH(Q7),"00")&amp;" NĂM 2015"</f>
        <v>BẢNG CHẤM CÔNG THÁNG 04 NĂM 2015</v>
      </c>
      <c r="M2" s="17" t="s">
        <v>63</v>
      </c>
    </row>
    <row r="3" ht="12.75">
      <c r="M3" t="s">
        <v>64</v>
      </c>
    </row>
    <row r="4" spans="5:13" ht="12.75">
      <c r="E4" s="17" t="s">
        <v>68</v>
      </c>
      <c r="F4" s="17"/>
      <c r="G4" s="17">
        <v>8</v>
      </c>
      <c r="H4" t="s">
        <v>69</v>
      </c>
      <c r="M4" t="s">
        <v>65</v>
      </c>
    </row>
    <row r="5" spans="5:8" ht="12.75">
      <c r="E5" s="17" t="s">
        <v>70</v>
      </c>
      <c r="F5" s="17"/>
      <c r="G5" s="17">
        <v>6</v>
      </c>
      <c r="H5" t="s">
        <v>71</v>
      </c>
    </row>
    <row r="6" spans="17:109" ht="12.75">
      <c r="Q6">
        <f>WEEKDAY(Q7)</f>
        <v>5</v>
      </c>
      <c r="R6">
        <f>WEEKDAY(Q7)</f>
        <v>5</v>
      </c>
      <c r="S6">
        <f>WEEKDAY(Q7)</f>
        <v>5</v>
      </c>
      <c r="T6">
        <f>WEEKDAY(T7)</f>
        <v>6</v>
      </c>
      <c r="U6">
        <f>WEEKDAY(T7)</f>
        <v>6</v>
      </c>
      <c r="V6">
        <f>WEEKDAY(T7)</f>
        <v>6</v>
      </c>
      <c r="W6">
        <f>WEEKDAY(W7)</f>
        <v>7</v>
      </c>
      <c r="X6">
        <f>WEEKDAY(W7)</f>
        <v>7</v>
      </c>
      <c r="Y6">
        <f>WEEKDAY(W7)</f>
        <v>7</v>
      </c>
      <c r="Z6">
        <f>WEEKDAY(Z7)</f>
        <v>1</v>
      </c>
      <c r="AA6">
        <f>WEEKDAY(Z7)</f>
        <v>1</v>
      </c>
      <c r="AB6">
        <f>WEEKDAY(Z7)</f>
        <v>1</v>
      </c>
      <c r="AC6">
        <f>WEEKDAY(AC7)</f>
        <v>2</v>
      </c>
      <c r="AD6">
        <f>WEEKDAY(AC7)</f>
        <v>2</v>
      </c>
      <c r="AE6">
        <f>WEEKDAY(AC7)</f>
        <v>2</v>
      </c>
      <c r="AF6">
        <f>WEEKDAY(AF7)</f>
        <v>3</v>
      </c>
      <c r="AG6">
        <f>WEEKDAY(AF7)</f>
        <v>3</v>
      </c>
      <c r="AH6">
        <f>WEEKDAY(AF7)</f>
        <v>3</v>
      </c>
      <c r="AI6">
        <f>WEEKDAY(AI7)</f>
        <v>4</v>
      </c>
      <c r="AJ6">
        <f>WEEKDAY(AI7)</f>
        <v>4</v>
      </c>
      <c r="AK6">
        <f>WEEKDAY(AI7)</f>
        <v>4</v>
      </c>
      <c r="AL6">
        <f>WEEKDAY(AL7)</f>
        <v>5</v>
      </c>
      <c r="AM6">
        <f>WEEKDAY(AL7)</f>
        <v>5</v>
      </c>
      <c r="AN6">
        <f>WEEKDAY(AL7)</f>
        <v>5</v>
      </c>
      <c r="AO6">
        <f>WEEKDAY(AO7)</f>
        <v>6</v>
      </c>
      <c r="AP6">
        <f>WEEKDAY(AO7)</f>
        <v>6</v>
      </c>
      <c r="AQ6">
        <f>WEEKDAY(AO7)</f>
        <v>6</v>
      </c>
      <c r="AR6">
        <f>WEEKDAY(AR7)</f>
        <v>7</v>
      </c>
      <c r="AS6">
        <f>WEEKDAY(AR7)</f>
        <v>7</v>
      </c>
      <c r="AT6">
        <f>WEEKDAY(AR7)</f>
        <v>7</v>
      </c>
      <c r="AU6">
        <f>WEEKDAY(AU7)</f>
        <v>1</v>
      </c>
      <c r="AV6">
        <f>WEEKDAY(AU7)</f>
        <v>1</v>
      </c>
      <c r="AW6">
        <f>WEEKDAY(AU7)</f>
        <v>1</v>
      </c>
      <c r="AX6">
        <f>WEEKDAY(AX7)</f>
        <v>2</v>
      </c>
      <c r="AY6">
        <f>WEEKDAY(AX7)</f>
        <v>2</v>
      </c>
      <c r="AZ6">
        <f>WEEKDAY(AX7)</f>
        <v>2</v>
      </c>
      <c r="BA6">
        <f>WEEKDAY(BA7)</f>
        <v>3</v>
      </c>
      <c r="BB6">
        <f>WEEKDAY(BA7)</f>
        <v>3</v>
      </c>
      <c r="BC6">
        <f>WEEKDAY(BA7)</f>
        <v>3</v>
      </c>
      <c r="BD6">
        <f>WEEKDAY(BD7)</f>
        <v>4</v>
      </c>
      <c r="BE6">
        <f>WEEKDAY(BD7)</f>
        <v>4</v>
      </c>
      <c r="BF6">
        <f>WEEKDAY(BD7)</f>
        <v>4</v>
      </c>
      <c r="BG6">
        <f>WEEKDAY(BG7)</f>
        <v>5</v>
      </c>
      <c r="BH6">
        <f>WEEKDAY(BG7)</f>
        <v>5</v>
      </c>
      <c r="BI6">
        <f>WEEKDAY(BG7)</f>
        <v>5</v>
      </c>
      <c r="BJ6">
        <f>WEEKDAY(BJ7)</f>
        <v>6</v>
      </c>
      <c r="BK6">
        <f>WEEKDAY(BJ7)</f>
        <v>6</v>
      </c>
      <c r="BL6">
        <f>WEEKDAY(BJ7)</f>
        <v>6</v>
      </c>
      <c r="BM6">
        <f>WEEKDAY(BM7)</f>
        <v>7</v>
      </c>
      <c r="BN6">
        <f>WEEKDAY(BM7)</f>
        <v>7</v>
      </c>
      <c r="BO6">
        <f>WEEKDAY(BM7)</f>
        <v>7</v>
      </c>
      <c r="BP6">
        <f>WEEKDAY(BP7)</f>
        <v>1</v>
      </c>
      <c r="BQ6">
        <f>WEEKDAY(BP7)</f>
        <v>1</v>
      </c>
      <c r="BR6">
        <f>WEEKDAY(BP7)</f>
        <v>1</v>
      </c>
      <c r="BS6">
        <f>WEEKDAY(BS7)</f>
        <v>2</v>
      </c>
      <c r="BT6">
        <f>WEEKDAY(BS7)</f>
        <v>2</v>
      </c>
      <c r="BU6">
        <f>WEEKDAY(BS7)</f>
        <v>2</v>
      </c>
      <c r="BV6">
        <f>WEEKDAY(BV7)</f>
        <v>3</v>
      </c>
      <c r="BW6">
        <f>WEEKDAY(BV7)</f>
        <v>3</v>
      </c>
      <c r="BX6">
        <f>WEEKDAY(BV7)</f>
        <v>3</v>
      </c>
      <c r="BY6">
        <f>WEEKDAY(BY7)</f>
        <v>4</v>
      </c>
      <c r="BZ6">
        <f>WEEKDAY(BY7)</f>
        <v>4</v>
      </c>
      <c r="CA6">
        <f>WEEKDAY(BY7)</f>
        <v>4</v>
      </c>
      <c r="CB6">
        <f>WEEKDAY(CB7)</f>
        <v>5</v>
      </c>
      <c r="CC6">
        <f>WEEKDAY(CB7)</f>
        <v>5</v>
      </c>
      <c r="CD6">
        <f>WEEKDAY(CB7)</f>
        <v>5</v>
      </c>
      <c r="CE6">
        <f>WEEKDAY(CE7)</f>
        <v>6</v>
      </c>
      <c r="CF6">
        <f>WEEKDAY(CE7)</f>
        <v>6</v>
      </c>
      <c r="CG6">
        <f>WEEKDAY(CE7)</f>
        <v>6</v>
      </c>
      <c r="CH6">
        <f>WEEKDAY(CH7)</f>
        <v>7</v>
      </c>
      <c r="CI6">
        <f>WEEKDAY(CH7)</f>
        <v>7</v>
      </c>
      <c r="CJ6">
        <f>WEEKDAY(CH7)</f>
        <v>7</v>
      </c>
      <c r="CK6">
        <f>WEEKDAY(CK7)</f>
        <v>1</v>
      </c>
      <c r="CL6">
        <f>WEEKDAY(CK7)</f>
        <v>1</v>
      </c>
      <c r="CM6">
        <f>WEEKDAY(CK7)</f>
        <v>1</v>
      </c>
      <c r="CN6">
        <f>WEEKDAY(CN7)</f>
        <v>2</v>
      </c>
      <c r="CO6">
        <f>WEEKDAY(CN7)</f>
        <v>2</v>
      </c>
      <c r="CP6">
        <f>WEEKDAY(CN7)</f>
        <v>2</v>
      </c>
      <c r="CQ6">
        <f>WEEKDAY(CQ7)</f>
        <v>3</v>
      </c>
      <c r="CR6">
        <f>WEEKDAY(CQ7)</f>
        <v>3</v>
      </c>
      <c r="CS6">
        <f>WEEKDAY(CQ7)</f>
        <v>3</v>
      </c>
      <c r="CT6">
        <f>WEEKDAY(CT7)</f>
        <v>4</v>
      </c>
      <c r="CU6">
        <f>WEEKDAY(CT7)</f>
        <v>4</v>
      </c>
      <c r="CV6">
        <f>WEEKDAY(CT7)</f>
        <v>4</v>
      </c>
      <c r="CW6">
        <f>IF(CW7="","",WEEKDAY(CW7))</f>
        <v>5</v>
      </c>
      <c r="CX6">
        <f>IF(CW7="","",WEEKDAY(CW7))</f>
        <v>5</v>
      </c>
      <c r="CY6">
        <f>IF(CW7="","",WEEKDAY(CW7))</f>
        <v>5</v>
      </c>
      <c r="CZ6">
        <f>IF(CZ7="","",WEEKDAY(CZ7))</f>
        <v>6</v>
      </c>
      <c r="DA6">
        <f>IF(CZ7="","",WEEKDAY(CZ7))</f>
        <v>6</v>
      </c>
      <c r="DB6">
        <f>IF(CZ7="","",WEEKDAY(CZ7))</f>
        <v>6</v>
      </c>
      <c r="DC6">
        <f>IF(DC7="","",WEEKDAY(DC7))</f>
      </c>
      <c r="DD6">
        <f>IF(DC7="","",WEEKDAY(DC7))</f>
      </c>
      <c r="DE6">
        <f>IF(DC7="","",WEEKDAY(DC7))</f>
      </c>
    </row>
    <row r="7" spans="1:109" ht="15">
      <c r="A7" s="91" t="s">
        <v>49</v>
      </c>
      <c r="B7" s="91" t="s">
        <v>0</v>
      </c>
      <c r="C7" s="91" t="s">
        <v>1</v>
      </c>
      <c r="D7" s="91" t="s">
        <v>2</v>
      </c>
      <c r="E7" s="83" t="s">
        <v>22</v>
      </c>
      <c r="F7" s="84"/>
      <c r="G7" s="85"/>
      <c r="H7" s="86" t="s">
        <v>3</v>
      </c>
      <c r="I7" s="87"/>
      <c r="J7" s="88"/>
      <c r="K7" s="86" t="s">
        <v>23</v>
      </c>
      <c r="L7" s="87"/>
      <c r="M7" s="88"/>
      <c r="N7" s="81" t="s">
        <v>24</v>
      </c>
      <c r="O7" s="81" t="s">
        <v>25</v>
      </c>
      <c r="P7" s="81" t="s">
        <v>23</v>
      </c>
      <c r="Q7" s="82">
        <v>40269</v>
      </c>
      <c r="R7" s="82"/>
      <c r="S7" s="82"/>
      <c r="T7" s="82">
        <f>Q7+1</f>
        <v>40270</v>
      </c>
      <c r="U7" s="82"/>
      <c r="V7" s="82"/>
      <c r="W7" s="82">
        <f>T7+1</f>
        <v>40271</v>
      </c>
      <c r="X7" s="82"/>
      <c r="Y7" s="82"/>
      <c r="Z7" s="82">
        <f>W7+1</f>
        <v>40272</v>
      </c>
      <c r="AA7" s="82"/>
      <c r="AB7" s="82"/>
      <c r="AC7" s="82">
        <f>Z7+1</f>
        <v>40273</v>
      </c>
      <c r="AD7" s="82"/>
      <c r="AE7" s="82"/>
      <c r="AF7" s="82">
        <f>AC7+1</f>
        <v>40274</v>
      </c>
      <c r="AG7" s="82"/>
      <c r="AH7" s="82"/>
      <c r="AI7" s="82">
        <f>AF7+1</f>
        <v>40275</v>
      </c>
      <c r="AJ7" s="82"/>
      <c r="AK7" s="82"/>
      <c r="AL7" s="82">
        <f>AI7+1</f>
        <v>40276</v>
      </c>
      <c r="AM7" s="82"/>
      <c r="AN7" s="82"/>
      <c r="AO7" s="82">
        <f>AL7+1</f>
        <v>40277</v>
      </c>
      <c r="AP7" s="82"/>
      <c r="AQ7" s="82"/>
      <c r="AR7" s="82">
        <f>AO7+1</f>
        <v>40278</v>
      </c>
      <c r="AS7" s="82"/>
      <c r="AT7" s="82"/>
      <c r="AU7" s="82">
        <f>AR7+1</f>
        <v>40279</v>
      </c>
      <c r="AV7" s="82"/>
      <c r="AW7" s="82"/>
      <c r="AX7" s="82">
        <f>AU7+1</f>
        <v>40280</v>
      </c>
      <c r="AY7" s="82"/>
      <c r="AZ7" s="82"/>
      <c r="BA7" s="82">
        <f>AX7+1</f>
        <v>40281</v>
      </c>
      <c r="BB7" s="82"/>
      <c r="BC7" s="82"/>
      <c r="BD7" s="82">
        <f>BA7+1</f>
        <v>40282</v>
      </c>
      <c r="BE7" s="82"/>
      <c r="BF7" s="82"/>
      <c r="BG7" s="82">
        <f>BD7+1</f>
        <v>40283</v>
      </c>
      <c r="BH7" s="82"/>
      <c r="BI7" s="82"/>
      <c r="BJ7" s="82">
        <f>BG7+1</f>
        <v>40284</v>
      </c>
      <c r="BK7" s="82"/>
      <c r="BL7" s="82"/>
      <c r="BM7" s="82">
        <f>BJ7+1</f>
        <v>40285</v>
      </c>
      <c r="BN7" s="82"/>
      <c r="BO7" s="82"/>
      <c r="BP7" s="82">
        <f>BM7+1</f>
        <v>40286</v>
      </c>
      <c r="BQ7" s="82"/>
      <c r="BR7" s="82"/>
      <c r="BS7" s="82">
        <f>BP7+1</f>
        <v>40287</v>
      </c>
      <c r="BT7" s="82"/>
      <c r="BU7" s="82"/>
      <c r="BV7" s="82">
        <f>BS7+1</f>
        <v>40288</v>
      </c>
      <c r="BW7" s="82"/>
      <c r="BX7" s="82"/>
      <c r="BY7" s="82">
        <f>BV7+1</f>
        <v>40289</v>
      </c>
      <c r="BZ7" s="82"/>
      <c r="CA7" s="82"/>
      <c r="CB7" s="82">
        <f>BY7+1</f>
        <v>40290</v>
      </c>
      <c r="CC7" s="82"/>
      <c r="CD7" s="82"/>
      <c r="CE7" s="82">
        <f>CB7+1</f>
        <v>40291</v>
      </c>
      <c r="CF7" s="82"/>
      <c r="CG7" s="82"/>
      <c r="CH7" s="82">
        <f>CE7+1</f>
        <v>40292</v>
      </c>
      <c r="CI7" s="82"/>
      <c r="CJ7" s="82"/>
      <c r="CK7" s="82">
        <f>CH7+1</f>
        <v>40293</v>
      </c>
      <c r="CL7" s="82"/>
      <c r="CM7" s="82"/>
      <c r="CN7" s="82">
        <f>CK7+1</f>
        <v>40294</v>
      </c>
      <c r="CO7" s="82"/>
      <c r="CP7" s="82"/>
      <c r="CQ7" s="82">
        <f>CN7+1</f>
        <v>40295</v>
      </c>
      <c r="CR7" s="82"/>
      <c r="CS7" s="82"/>
      <c r="CT7" s="82">
        <f>IF(OR(CQ7="",CQ7=EOMONTH(Q7,0)),"",CQ7+1)</f>
        <v>40296</v>
      </c>
      <c r="CU7" s="82"/>
      <c r="CV7" s="82"/>
      <c r="CW7" s="82">
        <f>IF(OR(CT7="",CT7=EOMONTH(T7,0)),"",CT7+1)</f>
        <v>40297</v>
      </c>
      <c r="CX7" s="82"/>
      <c r="CY7" s="82"/>
      <c r="CZ7" s="82">
        <f>IF(OR(CW7="",CW7=EOMONTH(W7,0)),"",CW7+1)</f>
        <v>40298</v>
      </c>
      <c r="DA7" s="82"/>
      <c r="DB7" s="82"/>
      <c r="DC7" s="82">
        <f>IF(OR(CZ7="",CZ7=EOMONTH(Z7,0)),"",CZ7+1)</f>
      </c>
      <c r="DD7" s="82"/>
      <c r="DE7" s="82"/>
    </row>
    <row r="8" spans="1:109" ht="78">
      <c r="A8" s="92"/>
      <c r="B8" s="92"/>
      <c r="C8" s="92"/>
      <c r="D8" s="92"/>
      <c r="E8" s="5" t="s">
        <v>26</v>
      </c>
      <c r="F8" s="6" t="s">
        <v>44</v>
      </c>
      <c r="G8" s="6" t="s">
        <v>45</v>
      </c>
      <c r="H8" s="5" t="s">
        <v>26</v>
      </c>
      <c r="I8" s="6" t="s">
        <v>46</v>
      </c>
      <c r="J8" s="6" t="s">
        <v>47</v>
      </c>
      <c r="K8" s="5" t="s">
        <v>26</v>
      </c>
      <c r="L8" s="6" t="s">
        <v>48</v>
      </c>
      <c r="M8" s="6" t="s">
        <v>72</v>
      </c>
      <c r="N8" s="81"/>
      <c r="O8" s="81"/>
      <c r="P8" s="81"/>
      <c r="Q8" s="16" t="s">
        <v>17</v>
      </c>
      <c r="R8" s="16" t="s">
        <v>27</v>
      </c>
      <c r="S8" s="16" t="s">
        <v>18</v>
      </c>
      <c r="T8" s="16" t="s">
        <v>17</v>
      </c>
      <c r="U8" s="16" t="s">
        <v>27</v>
      </c>
      <c r="V8" s="16" t="s">
        <v>18</v>
      </c>
      <c r="W8" s="16" t="s">
        <v>17</v>
      </c>
      <c r="X8" s="16" t="s">
        <v>27</v>
      </c>
      <c r="Y8" s="16" t="s">
        <v>18</v>
      </c>
      <c r="Z8" s="16" t="s">
        <v>17</v>
      </c>
      <c r="AA8" s="16" t="s">
        <v>27</v>
      </c>
      <c r="AB8" s="16" t="s">
        <v>18</v>
      </c>
      <c r="AC8" s="16" t="s">
        <v>17</v>
      </c>
      <c r="AD8" s="16" t="s">
        <v>27</v>
      </c>
      <c r="AE8" s="16" t="s">
        <v>18</v>
      </c>
      <c r="AF8" s="16" t="s">
        <v>17</v>
      </c>
      <c r="AG8" s="16" t="s">
        <v>27</v>
      </c>
      <c r="AH8" s="16" t="s">
        <v>18</v>
      </c>
      <c r="AI8" s="16" t="s">
        <v>17</v>
      </c>
      <c r="AJ8" s="16" t="s">
        <v>27</v>
      </c>
      <c r="AK8" s="16" t="s">
        <v>18</v>
      </c>
      <c r="AL8" s="16" t="s">
        <v>17</v>
      </c>
      <c r="AM8" s="16" t="s">
        <v>27</v>
      </c>
      <c r="AN8" s="16" t="s">
        <v>18</v>
      </c>
      <c r="AO8" s="16" t="s">
        <v>17</v>
      </c>
      <c r="AP8" s="16" t="s">
        <v>27</v>
      </c>
      <c r="AQ8" s="16" t="s">
        <v>18</v>
      </c>
      <c r="AR8" s="16" t="s">
        <v>17</v>
      </c>
      <c r="AS8" s="16" t="s">
        <v>27</v>
      </c>
      <c r="AT8" s="16" t="s">
        <v>18</v>
      </c>
      <c r="AU8" s="16" t="s">
        <v>17</v>
      </c>
      <c r="AV8" s="16" t="s">
        <v>27</v>
      </c>
      <c r="AW8" s="16" t="s">
        <v>18</v>
      </c>
      <c r="AX8" s="16" t="s">
        <v>17</v>
      </c>
      <c r="AY8" s="16" t="s">
        <v>27</v>
      </c>
      <c r="AZ8" s="16" t="s">
        <v>18</v>
      </c>
      <c r="BA8" s="16" t="s">
        <v>17</v>
      </c>
      <c r="BB8" s="16" t="s">
        <v>27</v>
      </c>
      <c r="BC8" s="16" t="s">
        <v>18</v>
      </c>
      <c r="BD8" s="16" t="s">
        <v>17</v>
      </c>
      <c r="BE8" s="16" t="s">
        <v>27</v>
      </c>
      <c r="BF8" s="16" t="s">
        <v>18</v>
      </c>
      <c r="BG8" s="16" t="s">
        <v>17</v>
      </c>
      <c r="BH8" s="16" t="s">
        <v>27</v>
      </c>
      <c r="BI8" s="16" t="s">
        <v>18</v>
      </c>
      <c r="BJ8" s="16" t="s">
        <v>17</v>
      </c>
      <c r="BK8" s="16" t="s">
        <v>27</v>
      </c>
      <c r="BL8" s="16" t="s">
        <v>18</v>
      </c>
      <c r="BM8" s="16" t="s">
        <v>17</v>
      </c>
      <c r="BN8" s="16" t="s">
        <v>27</v>
      </c>
      <c r="BO8" s="16" t="s">
        <v>18</v>
      </c>
      <c r="BP8" s="16" t="s">
        <v>17</v>
      </c>
      <c r="BQ8" s="16" t="s">
        <v>27</v>
      </c>
      <c r="BR8" s="16" t="s">
        <v>18</v>
      </c>
      <c r="BS8" s="16" t="s">
        <v>17</v>
      </c>
      <c r="BT8" s="16" t="s">
        <v>27</v>
      </c>
      <c r="BU8" s="16" t="s">
        <v>18</v>
      </c>
      <c r="BV8" s="16" t="s">
        <v>17</v>
      </c>
      <c r="BW8" s="16" t="s">
        <v>27</v>
      </c>
      <c r="BX8" s="16" t="s">
        <v>18</v>
      </c>
      <c r="BY8" s="16" t="s">
        <v>17</v>
      </c>
      <c r="BZ8" s="16" t="s">
        <v>27</v>
      </c>
      <c r="CA8" s="16" t="s">
        <v>18</v>
      </c>
      <c r="CB8" s="16" t="s">
        <v>17</v>
      </c>
      <c r="CC8" s="16" t="s">
        <v>27</v>
      </c>
      <c r="CD8" s="16" t="s">
        <v>18</v>
      </c>
      <c r="CE8" s="16" t="s">
        <v>17</v>
      </c>
      <c r="CF8" s="16" t="s">
        <v>27</v>
      </c>
      <c r="CG8" s="16" t="s">
        <v>18</v>
      </c>
      <c r="CH8" s="16" t="s">
        <v>17</v>
      </c>
      <c r="CI8" s="16" t="s">
        <v>27</v>
      </c>
      <c r="CJ8" s="16" t="s">
        <v>18</v>
      </c>
      <c r="CK8" s="16" t="s">
        <v>17</v>
      </c>
      <c r="CL8" s="16" t="s">
        <v>27</v>
      </c>
      <c r="CM8" s="16" t="s">
        <v>18</v>
      </c>
      <c r="CN8" s="16" t="s">
        <v>17</v>
      </c>
      <c r="CO8" s="16" t="s">
        <v>27</v>
      </c>
      <c r="CP8" s="16" t="s">
        <v>18</v>
      </c>
      <c r="CQ8" s="16" t="s">
        <v>17</v>
      </c>
      <c r="CR8" s="16" t="s">
        <v>27</v>
      </c>
      <c r="CS8" s="16" t="s">
        <v>18</v>
      </c>
      <c r="CT8" s="16" t="s">
        <v>17</v>
      </c>
      <c r="CU8" s="16" t="s">
        <v>27</v>
      </c>
      <c r="CV8" s="16" t="s">
        <v>18</v>
      </c>
      <c r="CW8" s="16" t="s">
        <v>17</v>
      </c>
      <c r="CX8" s="16" t="s">
        <v>27</v>
      </c>
      <c r="CY8" s="16" t="s">
        <v>18</v>
      </c>
      <c r="CZ8" s="16" t="s">
        <v>17</v>
      </c>
      <c r="DA8" s="16" t="s">
        <v>27</v>
      </c>
      <c r="DB8" s="16" t="s">
        <v>18</v>
      </c>
      <c r="DC8" s="16" t="s">
        <v>17</v>
      </c>
      <c r="DD8" s="16" t="s">
        <v>27</v>
      </c>
      <c r="DE8" s="16" t="s">
        <v>18</v>
      </c>
    </row>
    <row r="9" spans="1:109" ht="15">
      <c r="A9" s="3"/>
      <c r="B9" s="4"/>
      <c r="C9" s="4"/>
      <c r="D9" s="4"/>
      <c r="E9" s="61">
        <v>1</v>
      </c>
      <c r="F9" s="62">
        <v>1.5</v>
      </c>
      <c r="G9" s="62">
        <v>2</v>
      </c>
      <c r="H9" s="61">
        <v>1.5</v>
      </c>
      <c r="I9" s="62">
        <v>2</v>
      </c>
      <c r="J9" s="62">
        <v>3</v>
      </c>
      <c r="K9" s="61">
        <v>3</v>
      </c>
      <c r="L9" s="62">
        <v>4.5</v>
      </c>
      <c r="M9" s="62">
        <v>5</v>
      </c>
      <c r="N9" s="9"/>
      <c r="O9" s="9"/>
      <c r="P9" s="10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 t="s">
        <v>34</v>
      </c>
      <c r="DA9" s="16" t="s">
        <v>34</v>
      </c>
      <c r="DB9" s="16" t="s">
        <v>34</v>
      </c>
      <c r="DC9" s="16"/>
      <c r="DD9" s="16"/>
      <c r="DE9" s="16"/>
    </row>
    <row r="10" spans="1:109" ht="15">
      <c r="A10" s="11">
        <v>1</v>
      </c>
      <c r="B10" s="12" t="s">
        <v>80</v>
      </c>
      <c r="C10" s="11" t="s">
        <v>5</v>
      </c>
      <c r="D10" s="11" t="s">
        <v>6</v>
      </c>
      <c r="E10" s="63">
        <f>COUNTIF($Q10:$DE10,"X")+SUMPRODUCT(($Q$6:$DE$6&gt;1)*(($Q$8:$DE$8="NB")+($Q$8:$DE$8="C")),$Q10:$DE10)/$G$4</f>
        <v>24</v>
      </c>
      <c r="F10" s="64">
        <f>SUMPRODUCT(($Q$6:$DE$6&gt;1)*($Q$8:$DE$8="T5"),$Q10:$DE10)*$F$9</f>
        <v>19.5</v>
      </c>
      <c r="G10" s="64">
        <f>SUMPRODUCT(($Q$6:$DE$6&gt;1)*($Q$8:$DE$8="T9"),$Q10:$DE10)*$G$9</f>
        <v>4</v>
      </c>
      <c r="H10" s="65">
        <f>COUNTIF($Q10:$DE10,"TC")*$H$9+SUMPRODUCT(($Q$6:$DE$6=1)*($Q$8:$DE$8="C"),$Q10:$DE10)*$H$9/$G$4</f>
        <v>2.25</v>
      </c>
      <c r="I10" s="65">
        <f>SUMPRODUCT(($Q$6:$DE$6=1)*($Q$8:$DE$8="T5"),$Q10:$DE10)*$I$9</f>
        <v>8</v>
      </c>
      <c r="J10" s="65">
        <f>SUMPRODUCT(($Q$6:$DE$6=1)*($Q$8:$DE$8="T9"),$Q10:$DE10)*$J$9</f>
        <v>6</v>
      </c>
      <c r="K10" s="66">
        <f>COUNTIF($Q10:$DE10,"TCL")*$K$9+SUMPRODUCT(($Q$6:$DE$6=1)*($Q$9:$DE$9="L"),$Q10:$DE10)*$K$9/$G$4</f>
        <v>3</v>
      </c>
      <c r="L10" s="66">
        <f>SUMPRODUCT(($Q$9:$DE$9="L")*($Q$8:$DE$8="T5"),$Q10:$DE10)*$L$9</f>
        <v>9</v>
      </c>
      <c r="M10" s="66">
        <f>SUMPRODUCT(($Q$9:$DE$9="L")*($Q$8:$DE$8="T9"),$Q10:$DE10)*$M$9</f>
        <v>0</v>
      </c>
      <c r="N10" s="50">
        <f>COUNTIF($Q10:$DE10,"P")</f>
        <v>0</v>
      </c>
      <c r="O10" s="50">
        <f>COUNTIF($Q10:$DE10,"NB")</f>
        <v>1</v>
      </c>
      <c r="P10" s="51">
        <f>COUNTIF($Q10:$DE10,"L")</f>
        <v>0</v>
      </c>
      <c r="Q10" s="13" t="s">
        <v>28</v>
      </c>
      <c r="R10" s="13">
        <v>3</v>
      </c>
      <c r="S10" s="13"/>
      <c r="T10" s="13" t="s">
        <v>28</v>
      </c>
      <c r="U10" s="13">
        <v>4</v>
      </c>
      <c r="V10" s="13">
        <v>2</v>
      </c>
      <c r="W10" s="13" t="s">
        <v>28</v>
      </c>
      <c r="X10" s="13"/>
      <c r="Y10" s="13"/>
      <c r="Z10" s="13">
        <v>4</v>
      </c>
      <c r="AA10" s="13"/>
      <c r="AB10" s="13"/>
      <c r="AC10" s="13" t="s">
        <v>28</v>
      </c>
      <c r="AD10" s="13">
        <v>4</v>
      </c>
      <c r="AE10" s="13"/>
      <c r="AF10" s="13" t="s">
        <v>28</v>
      </c>
      <c r="AG10" s="13"/>
      <c r="AH10" s="13"/>
      <c r="AI10" s="13" t="s">
        <v>28</v>
      </c>
      <c r="AJ10" s="13"/>
      <c r="AK10" s="13"/>
      <c r="AL10" s="13" t="s">
        <v>28</v>
      </c>
      <c r="AM10" s="13"/>
      <c r="AN10" s="13"/>
      <c r="AO10" s="13" t="s">
        <v>28</v>
      </c>
      <c r="AP10" s="13"/>
      <c r="AQ10" s="13"/>
      <c r="AR10" s="13" t="s">
        <v>28</v>
      </c>
      <c r="AS10" s="13"/>
      <c r="AT10" s="13"/>
      <c r="AU10" s="13" t="s">
        <v>32</v>
      </c>
      <c r="AV10" s="13">
        <v>4</v>
      </c>
      <c r="AW10" s="13">
        <v>2</v>
      </c>
      <c r="AX10" s="13" t="s">
        <v>28</v>
      </c>
      <c r="AY10" s="13"/>
      <c r="AZ10" s="13"/>
      <c r="BA10" s="13" t="s">
        <v>28</v>
      </c>
      <c r="BB10" s="13"/>
      <c r="BC10" s="13"/>
      <c r="BD10" s="13" t="s">
        <v>28</v>
      </c>
      <c r="BE10" s="13"/>
      <c r="BF10" s="13"/>
      <c r="BG10" s="13" t="s">
        <v>28</v>
      </c>
      <c r="BH10" s="13"/>
      <c r="BI10" s="13"/>
      <c r="BJ10" s="13" t="s">
        <v>28</v>
      </c>
      <c r="BK10" s="13"/>
      <c r="BL10" s="13"/>
      <c r="BM10" s="13" t="s">
        <v>28</v>
      </c>
      <c r="BN10" s="13"/>
      <c r="BO10" s="13"/>
      <c r="BP10" s="13"/>
      <c r="BQ10" s="13"/>
      <c r="BR10" s="13"/>
      <c r="BS10" s="13" t="s">
        <v>28</v>
      </c>
      <c r="BT10" s="13"/>
      <c r="BU10" s="13"/>
      <c r="BV10" s="13" t="s">
        <v>28</v>
      </c>
      <c r="BW10" s="13"/>
      <c r="BX10" s="13"/>
      <c r="BY10" s="13" t="s">
        <v>28</v>
      </c>
      <c r="BZ10" s="13"/>
      <c r="CA10" s="13"/>
      <c r="CB10" s="13" t="s">
        <v>28</v>
      </c>
      <c r="CC10" s="13"/>
      <c r="CD10" s="13"/>
      <c r="CE10" s="13" t="s">
        <v>28</v>
      </c>
      <c r="CF10" s="13"/>
      <c r="CG10" s="13"/>
      <c r="CH10" s="13" t="s">
        <v>28</v>
      </c>
      <c r="CI10" s="13"/>
      <c r="CJ10" s="13"/>
      <c r="CK10" s="13" t="s">
        <v>39</v>
      </c>
      <c r="CL10" s="13"/>
      <c r="CM10" s="13"/>
      <c r="CN10" s="13" t="s">
        <v>36</v>
      </c>
      <c r="CO10" s="13"/>
      <c r="CP10" s="13"/>
      <c r="CQ10" s="13" t="s">
        <v>28</v>
      </c>
      <c r="CR10" s="13"/>
      <c r="CS10" s="13"/>
      <c r="CT10" s="13" t="s">
        <v>28</v>
      </c>
      <c r="CU10" s="13"/>
      <c r="CV10" s="13"/>
      <c r="CW10" s="13" t="s">
        <v>28</v>
      </c>
      <c r="CX10" s="13"/>
      <c r="CY10" s="13"/>
      <c r="CZ10" s="13" t="s">
        <v>33</v>
      </c>
      <c r="DA10" s="13">
        <v>2</v>
      </c>
      <c r="DB10" s="13"/>
      <c r="DC10" s="13"/>
      <c r="DD10" s="13"/>
      <c r="DE10" s="13"/>
    </row>
    <row r="11" spans="1:109" ht="15">
      <c r="A11" s="1">
        <v>2</v>
      </c>
      <c r="B11" s="12" t="s">
        <v>80</v>
      </c>
      <c r="C11" s="1" t="s">
        <v>7</v>
      </c>
      <c r="D11" s="1" t="s">
        <v>6</v>
      </c>
      <c r="E11" s="67">
        <f aca="true" t="shared" si="0" ref="E11:E23">COUNTIF($Q11:$DE11,"X")+SUMPRODUCT(($Q$6:$DE$6&gt;1)*(($Q$8:$DE$8="NB")+($Q$8:$DE$8="C")),$Q11:$DE11)/$G$4</f>
        <v>25</v>
      </c>
      <c r="F11" s="68">
        <f aca="true" t="shared" si="1" ref="F11:F23">SUMPRODUCT(($Q$6:$DE$6&gt;1)*($Q$8:$DE$8="T5"),$Q11:$DE11)*$F$9</f>
        <v>22.5</v>
      </c>
      <c r="G11" s="68">
        <f aca="true" t="shared" si="2" ref="G11:G23">SUMPRODUCT(($Q$6:$DE$6&gt;1)*($Q$8:$DE$8="T9"),$Q11:$DE11)*$G$9</f>
        <v>6</v>
      </c>
      <c r="H11" s="69">
        <f aca="true" t="shared" si="3" ref="H11:H23">COUNTIF($Q11:$DE11,"TC")*$H$9+SUMPRODUCT(($Q$6:$DE$6=1)*($Q$8:$DE$8="C"),$Q11:$DE11)*$H$9/$G$4</f>
        <v>1.5</v>
      </c>
      <c r="I11" s="69">
        <f aca="true" t="shared" si="4" ref="I11:I23">SUMPRODUCT(($Q$6:$DE$6=1)*($Q$8:$DE$8="T5"),$Q11:$DE11)*$I$9</f>
        <v>8</v>
      </c>
      <c r="J11" s="69">
        <f aca="true" t="shared" si="5" ref="J11:J23">SUMPRODUCT(($Q$6:$DE$6=1)*($Q$8:$DE$8="T9"),$Q11:$DE11)*$J$9</f>
        <v>6</v>
      </c>
      <c r="K11" s="70">
        <f aca="true" t="shared" si="6" ref="K11:K23">COUNTIF($Q11:$DE11,"TCL")*$K$9+SUMPRODUCT(($Q$6:$DE$6=1)*($Q$9:$DE$9="L"),$Q11:$DE11)*$K$9/$G$4</f>
        <v>3</v>
      </c>
      <c r="L11" s="70">
        <f aca="true" t="shared" si="7" ref="L11:L23">SUMPRODUCT(($Q$9:$DE$9="L")*($Q$8:$DE$8="T5"),$Q11:$DE11)*$L$9</f>
        <v>18</v>
      </c>
      <c r="M11" s="70">
        <f aca="true" t="shared" si="8" ref="M11:M23">SUMPRODUCT(($Q$9:$DE$9="L")*($Q$8:$DE$8="T9"),$Q11:$DE11)*$M$9</f>
        <v>5</v>
      </c>
      <c r="N11" s="52">
        <f aca="true" t="shared" si="9" ref="N11:N23">COUNTIF($Q11:$DE11,"P")</f>
        <v>0</v>
      </c>
      <c r="O11" s="52">
        <f aca="true" t="shared" si="10" ref="O11:O23">COUNTIF($Q11:$DE11,"NB")</f>
        <v>0</v>
      </c>
      <c r="P11" s="53">
        <f aca="true" t="shared" si="11" ref="P11:P23">COUNTIF($Q11:$DE11,"L")</f>
        <v>0</v>
      </c>
      <c r="Q11" s="14" t="s">
        <v>28</v>
      </c>
      <c r="R11" s="14">
        <v>3</v>
      </c>
      <c r="S11" s="14"/>
      <c r="T11" s="14" t="s">
        <v>28</v>
      </c>
      <c r="U11" s="14">
        <v>4</v>
      </c>
      <c r="V11" s="14">
        <v>2</v>
      </c>
      <c r="W11" s="14" t="s">
        <v>28</v>
      </c>
      <c r="X11" s="14"/>
      <c r="Y11" s="14"/>
      <c r="Z11" s="14"/>
      <c r="AA11" s="14"/>
      <c r="AB11" s="14"/>
      <c r="AC11" s="14" t="s">
        <v>28</v>
      </c>
      <c r="AD11" s="14">
        <v>4</v>
      </c>
      <c r="AE11" s="14"/>
      <c r="AF11" s="14" t="s">
        <v>28</v>
      </c>
      <c r="AG11" s="14"/>
      <c r="AH11" s="14"/>
      <c r="AI11" s="14" t="s">
        <v>28</v>
      </c>
      <c r="AJ11" s="14"/>
      <c r="AK11" s="14"/>
      <c r="AL11" s="14" t="s">
        <v>28</v>
      </c>
      <c r="AM11" s="14"/>
      <c r="AN11" s="14"/>
      <c r="AO11" s="14" t="s">
        <v>28</v>
      </c>
      <c r="AP11" s="14"/>
      <c r="AQ11" s="14"/>
      <c r="AR11" s="14" t="s">
        <v>28</v>
      </c>
      <c r="AS11" s="14"/>
      <c r="AT11" s="14"/>
      <c r="AU11" s="14" t="s">
        <v>32</v>
      </c>
      <c r="AV11" s="14">
        <v>4</v>
      </c>
      <c r="AW11" s="14">
        <v>2</v>
      </c>
      <c r="AX11" s="14" t="s">
        <v>28</v>
      </c>
      <c r="AY11" s="14"/>
      <c r="AZ11" s="14"/>
      <c r="BA11" s="14" t="s">
        <v>28</v>
      </c>
      <c r="BB11" s="14"/>
      <c r="BC11" s="14"/>
      <c r="BD11" s="14" t="s">
        <v>28</v>
      </c>
      <c r="BE11" s="14"/>
      <c r="BF11" s="14"/>
      <c r="BG11" s="14" t="s">
        <v>28</v>
      </c>
      <c r="BH11" s="14"/>
      <c r="BI11" s="14"/>
      <c r="BJ11" s="14" t="s">
        <v>28</v>
      </c>
      <c r="BK11" s="14"/>
      <c r="BL11" s="14"/>
      <c r="BM11" s="14" t="s">
        <v>28</v>
      </c>
      <c r="BN11" s="14"/>
      <c r="BO11" s="14"/>
      <c r="BP11" s="14"/>
      <c r="BQ11" s="14"/>
      <c r="BR11" s="14"/>
      <c r="BS11" s="14" t="s">
        <v>28</v>
      </c>
      <c r="BT11" s="14"/>
      <c r="BU11" s="14"/>
      <c r="BV11" s="14" t="s">
        <v>28</v>
      </c>
      <c r="BW11" s="14"/>
      <c r="BX11" s="14"/>
      <c r="BY11" s="14" t="s">
        <v>28</v>
      </c>
      <c r="BZ11" s="14"/>
      <c r="CA11" s="14"/>
      <c r="CB11" s="14" t="s">
        <v>28</v>
      </c>
      <c r="CC11" s="14"/>
      <c r="CD11" s="14"/>
      <c r="CE11" s="14" t="s">
        <v>28</v>
      </c>
      <c r="CF11" s="14"/>
      <c r="CG11" s="14"/>
      <c r="CH11" s="14" t="s">
        <v>28</v>
      </c>
      <c r="CI11" s="14"/>
      <c r="CJ11" s="14"/>
      <c r="CK11" s="14"/>
      <c r="CL11" s="14"/>
      <c r="CM11" s="14"/>
      <c r="CN11" s="14" t="s">
        <v>28</v>
      </c>
      <c r="CO11" s="14"/>
      <c r="CP11" s="14"/>
      <c r="CQ11" s="14" t="s">
        <v>28</v>
      </c>
      <c r="CR11" s="14"/>
      <c r="CS11" s="14"/>
      <c r="CT11" s="14" t="s">
        <v>28</v>
      </c>
      <c r="CU11" s="14"/>
      <c r="CV11" s="14"/>
      <c r="CW11" s="14" t="s">
        <v>28</v>
      </c>
      <c r="CX11" s="14"/>
      <c r="CY11" s="14"/>
      <c r="CZ11" s="14" t="s">
        <v>33</v>
      </c>
      <c r="DA11" s="14">
        <v>4</v>
      </c>
      <c r="DB11" s="14">
        <v>1</v>
      </c>
      <c r="DC11" s="14"/>
      <c r="DD11" s="14"/>
      <c r="DE11" s="14"/>
    </row>
    <row r="12" spans="1:109" ht="15">
      <c r="A12" s="1">
        <v>3</v>
      </c>
      <c r="B12" s="12" t="s">
        <v>80</v>
      </c>
      <c r="C12" s="1" t="s">
        <v>7</v>
      </c>
      <c r="D12" s="1" t="s">
        <v>4</v>
      </c>
      <c r="E12" s="67">
        <f t="shared" si="0"/>
        <v>25</v>
      </c>
      <c r="F12" s="68">
        <f t="shared" si="1"/>
        <v>16.5</v>
      </c>
      <c r="G12" s="68">
        <f t="shared" si="2"/>
        <v>10</v>
      </c>
      <c r="H12" s="69">
        <f t="shared" si="3"/>
        <v>1.5</v>
      </c>
      <c r="I12" s="69">
        <f t="shared" si="4"/>
        <v>6</v>
      </c>
      <c r="J12" s="69">
        <f t="shared" si="5"/>
        <v>0</v>
      </c>
      <c r="K12" s="70">
        <f t="shared" si="6"/>
        <v>0</v>
      </c>
      <c r="L12" s="70">
        <f t="shared" si="7"/>
        <v>0</v>
      </c>
      <c r="M12" s="70">
        <f t="shared" si="8"/>
        <v>0</v>
      </c>
      <c r="N12" s="52">
        <f t="shared" si="9"/>
        <v>0</v>
      </c>
      <c r="O12" s="52">
        <f t="shared" si="10"/>
        <v>0</v>
      </c>
      <c r="P12" s="53">
        <f t="shared" si="11"/>
        <v>1</v>
      </c>
      <c r="Q12" s="14" t="s">
        <v>28</v>
      </c>
      <c r="R12" s="14">
        <v>3</v>
      </c>
      <c r="S12" s="14"/>
      <c r="T12" s="14" t="s">
        <v>28</v>
      </c>
      <c r="U12" s="14">
        <v>4</v>
      </c>
      <c r="V12" s="14">
        <v>2</v>
      </c>
      <c r="W12" s="14" t="s">
        <v>28</v>
      </c>
      <c r="X12" s="14"/>
      <c r="Y12" s="14"/>
      <c r="Z12" s="14"/>
      <c r="AA12" s="14"/>
      <c r="AB12" s="14"/>
      <c r="AC12" s="14" t="s">
        <v>28</v>
      </c>
      <c r="AD12" s="14">
        <v>4</v>
      </c>
      <c r="AE12" s="14">
        <v>3</v>
      </c>
      <c r="AF12" s="14" t="s">
        <v>28</v>
      </c>
      <c r="AG12" s="14"/>
      <c r="AH12" s="14"/>
      <c r="AI12" s="14" t="s">
        <v>28</v>
      </c>
      <c r="AJ12" s="14"/>
      <c r="AK12" s="14"/>
      <c r="AL12" s="14" t="s">
        <v>28</v>
      </c>
      <c r="AM12" s="14"/>
      <c r="AN12" s="14"/>
      <c r="AO12" s="14" t="s">
        <v>28</v>
      </c>
      <c r="AP12" s="14"/>
      <c r="AQ12" s="14"/>
      <c r="AR12" s="14" t="s">
        <v>28</v>
      </c>
      <c r="AS12" s="14"/>
      <c r="AT12" s="14"/>
      <c r="AU12" s="14" t="s">
        <v>32</v>
      </c>
      <c r="AV12" s="14">
        <v>3</v>
      </c>
      <c r="AW12" s="14"/>
      <c r="AX12" s="14" t="s">
        <v>28</v>
      </c>
      <c r="AY12" s="14"/>
      <c r="AZ12" s="14"/>
      <c r="BA12" s="14" t="s">
        <v>28</v>
      </c>
      <c r="BB12" s="14"/>
      <c r="BC12" s="14"/>
      <c r="BD12" s="14" t="s">
        <v>28</v>
      </c>
      <c r="BE12" s="14"/>
      <c r="BF12" s="14"/>
      <c r="BG12" s="14" t="s">
        <v>28</v>
      </c>
      <c r="BH12" s="14"/>
      <c r="BI12" s="14"/>
      <c r="BJ12" s="14" t="s">
        <v>28</v>
      </c>
      <c r="BK12" s="14"/>
      <c r="BL12" s="14"/>
      <c r="BM12" s="14" t="s">
        <v>28</v>
      </c>
      <c r="BN12" s="14"/>
      <c r="BO12" s="14"/>
      <c r="BP12" s="14"/>
      <c r="BQ12" s="14"/>
      <c r="BR12" s="14"/>
      <c r="BS12" s="14" t="s">
        <v>28</v>
      </c>
      <c r="BT12" s="14"/>
      <c r="BU12" s="14"/>
      <c r="BV12" s="14" t="s">
        <v>28</v>
      </c>
      <c r="BW12" s="14"/>
      <c r="BX12" s="14"/>
      <c r="BY12" s="14" t="s">
        <v>28</v>
      </c>
      <c r="BZ12" s="14"/>
      <c r="CA12" s="14"/>
      <c r="CB12" s="14" t="s">
        <v>28</v>
      </c>
      <c r="CC12" s="14"/>
      <c r="CD12" s="14"/>
      <c r="CE12" s="14" t="s">
        <v>28</v>
      </c>
      <c r="CF12" s="14"/>
      <c r="CG12" s="14"/>
      <c r="CH12" s="14" t="s">
        <v>28</v>
      </c>
      <c r="CI12" s="14"/>
      <c r="CJ12" s="14"/>
      <c r="CK12" s="14"/>
      <c r="CL12" s="14"/>
      <c r="CM12" s="14"/>
      <c r="CN12" s="14" t="s">
        <v>28</v>
      </c>
      <c r="CO12" s="14"/>
      <c r="CP12" s="14"/>
      <c r="CQ12" s="14" t="s">
        <v>28</v>
      </c>
      <c r="CR12" s="14"/>
      <c r="CS12" s="14"/>
      <c r="CT12" s="14" t="s">
        <v>28</v>
      </c>
      <c r="CU12" s="14"/>
      <c r="CV12" s="14"/>
      <c r="CW12" s="14" t="s">
        <v>28</v>
      </c>
      <c r="CX12" s="14"/>
      <c r="CY12" s="14"/>
      <c r="CZ12" s="14" t="s">
        <v>34</v>
      </c>
      <c r="DA12" s="14"/>
      <c r="DB12" s="14"/>
      <c r="DC12" s="14"/>
      <c r="DD12" s="14"/>
      <c r="DE12" s="14"/>
    </row>
    <row r="13" spans="1:109" ht="15">
      <c r="A13" s="1">
        <v>4</v>
      </c>
      <c r="B13" s="12" t="s">
        <v>80</v>
      </c>
      <c r="C13" s="1" t="s">
        <v>7</v>
      </c>
      <c r="D13" s="1" t="s">
        <v>4</v>
      </c>
      <c r="E13" s="67">
        <f t="shared" si="0"/>
        <v>25</v>
      </c>
      <c r="F13" s="68">
        <f t="shared" si="1"/>
        <v>16.5</v>
      </c>
      <c r="G13" s="68">
        <f t="shared" si="2"/>
        <v>6</v>
      </c>
      <c r="H13" s="69">
        <f t="shared" si="3"/>
        <v>0</v>
      </c>
      <c r="I13" s="69">
        <f t="shared" si="4"/>
        <v>0</v>
      </c>
      <c r="J13" s="69">
        <f t="shared" si="5"/>
        <v>0</v>
      </c>
      <c r="K13" s="70">
        <f t="shared" si="6"/>
        <v>0</v>
      </c>
      <c r="L13" s="70">
        <f t="shared" si="7"/>
        <v>0</v>
      </c>
      <c r="M13" s="70">
        <f t="shared" si="8"/>
        <v>0</v>
      </c>
      <c r="N13" s="52">
        <f t="shared" si="9"/>
        <v>0</v>
      </c>
      <c r="O13" s="52">
        <f t="shared" si="10"/>
        <v>0</v>
      </c>
      <c r="P13" s="53">
        <f t="shared" si="11"/>
        <v>1</v>
      </c>
      <c r="Q13" s="14" t="s">
        <v>28</v>
      </c>
      <c r="R13" s="14">
        <v>3</v>
      </c>
      <c r="S13" s="14"/>
      <c r="T13" s="14" t="s">
        <v>28</v>
      </c>
      <c r="U13" s="14">
        <v>4</v>
      </c>
      <c r="V13" s="14"/>
      <c r="W13" s="14" t="s">
        <v>28</v>
      </c>
      <c r="X13" s="14"/>
      <c r="Y13" s="14"/>
      <c r="Z13" s="14"/>
      <c r="AA13" s="14"/>
      <c r="AB13" s="14"/>
      <c r="AC13" s="14" t="s">
        <v>28</v>
      </c>
      <c r="AD13" s="14">
        <v>4</v>
      </c>
      <c r="AE13" s="14">
        <v>3</v>
      </c>
      <c r="AF13" s="14" t="s">
        <v>28</v>
      </c>
      <c r="AG13" s="14"/>
      <c r="AH13" s="14"/>
      <c r="AI13" s="14" t="s">
        <v>28</v>
      </c>
      <c r="AJ13" s="14"/>
      <c r="AK13" s="14"/>
      <c r="AL13" s="14" t="s">
        <v>28</v>
      </c>
      <c r="AM13" s="14"/>
      <c r="AN13" s="14"/>
      <c r="AO13" s="14" t="s">
        <v>28</v>
      </c>
      <c r="AP13" s="14"/>
      <c r="AQ13" s="14"/>
      <c r="AR13" s="14" t="s">
        <v>28</v>
      </c>
      <c r="AS13" s="14"/>
      <c r="AT13" s="14"/>
      <c r="AU13" s="14"/>
      <c r="AV13" s="14"/>
      <c r="AW13" s="14"/>
      <c r="AX13" s="14" t="s">
        <v>28</v>
      </c>
      <c r="AY13" s="14"/>
      <c r="AZ13" s="14"/>
      <c r="BA13" s="14" t="s">
        <v>28</v>
      </c>
      <c r="BB13" s="14"/>
      <c r="BC13" s="14"/>
      <c r="BD13" s="14" t="s">
        <v>28</v>
      </c>
      <c r="BE13" s="14"/>
      <c r="BF13" s="14"/>
      <c r="BG13" s="14" t="s">
        <v>28</v>
      </c>
      <c r="BH13" s="14"/>
      <c r="BI13" s="14"/>
      <c r="BJ13" s="14" t="s">
        <v>28</v>
      </c>
      <c r="BK13" s="14"/>
      <c r="BL13" s="14"/>
      <c r="BM13" s="14" t="s">
        <v>28</v>
      </c>
      <c r="BN13" s="14"/>
      <c r="BO13" s="14"/>
      <c r="BP13" s="14"/>
      <c r="BQ13" s="14"/>
      <c r="BR13" s="14"/>
      <c r="BS13" s="14" t="s">
        <v>28</v>
      </c>
      <c r="BT13" s="14"/>
      <c r="BU13" s="14"/>
      <c r="BV13" s="14" t="s">
        <v>28</v>
      </c>
      <c r="BW13" s="14"/>
      <c r="BX13" s="14"/>
      <c r="BY13" s="14" t="s">
        <v>28</v>
      </c>
      <c r="BZ13" s="14"/>
      <c r="CA13" s="14"/>
      <c r="CB13" s="14" t="s">
        <v>28</v>
      </c>
      <c r="CC13" s="14"/>
      <c r="CD13" s="14"/>
      <c r="CE13" s="14" t="s">
        <v>28</v>
      </c>
      <c r="CF13" s="14"/>
      <c r="CG13" s="14"/>
      <c r="CH13" s="14" t="s">
        <v>28</v>
      </c>
      <c r="CI13" s="14"/>
      <c r="CJ13" s="14"/>
      <c r="CK13" s="14"/>
      <c r="CL13" s="14"/>
      <c r="CM13" s="14"/>
      <c r="CN13" s="14" t="s">
        <v>28</v>
      </c>
      <c r="CO13" s="14"/>
      <c r="CP13" s="14"/>
      <c r="CQ13" s="14" t="s">
        <v>28</v>
      </c>
      <c r="CR13" s="14"/>
      <c r="CS13" s="14"/>
      <c r="CT13" s="14" t="s">
        <v>28</v>
      </c>
      <c r="CU13" s="14"/>
      <c r="CV13" s="14"/>
      <c r="CW13" s="14" t="s">
        <v>28</v>
      </c>
      <c r="CX13" s="14"/>
      <c r="CY13" s="14"/>
      <c r="CZ13" s="14" t="s">
        <v>34</v>
      </c>
      <c r="DA13" s="14"/>
      <c r="DB13" s="14"/>
      <c r="DC13" s="14"/>
      <c r="DD13" s="14"/>
      <c r="DE13" s="14"/>
    </row>
    <row r="14" spans="1:109" ht="15">
      <c r="A14" s="1">
        <v>5</v>
      </c>
      <c r="B14" s="12" t="s">
        <v>80</v>
      </c>
      <c r="C14" s="1" t="s">
        <v>7</v>
      </c>
      <c r="D14" s="1" t="s">
        <v>4</v>
      </c>
      <c r="E14" s="67">
        <f t="shared" si="0"/>
        <v>24.75</v>
      </c>
      <c r="F14" s="68">
        <f t="shared" si="1"/>
        <v>16.5</v>
      </c>
      <c r="G14" s="68">
        <f t="shared" si="2"/>
        <v>6</v>
      </c>
      <c r="H14" s="69">
        <f t="shared" si="3"/>
        <v>0</v>
      </c>
      <c r="I14" s="69">
        <f t="shared" si="4"/>
        <v>0</v>
      </c>
      <c r="J14" s="69">
        <f t="shared" si="5"/>
        <v>0</v>
      </c>
      <c r="K14" s="70">
        <f t="shared" si="6"/>
        <v>0</v>
      </c>
      <c r="L14" s="70">
        <f t="shared" si="7"/>
        <v>0</v>
      </c>
      <c r="M14" s="70">
        <f t="shared" si="8"/>
        <v>0</v>
      </c>
      <c r="N14" s="52">
        <f t="shared" si="9"/>
        <v>0</v>
      </c>
      <c r="O14" s="52">
        <f t="shared" si="10"/>
        <v>0</v>
      </c>
      <c r="P14" s="53">
        <f t="shared" si="11"/>
        <v>1</v>
      </c>
      <c r="Q14" s="14" t="s">
        <v>28</v>
      </c>
      <c r="R14" s="14">
        <v>3</v>
      </c>
      <c r="S14" s="14"/>
      <c r="T14" s="14" t="s">
        <v>28</v>
      </c>
      <c r="U14" s="14">
        <v>4</v>
      </c>
      <c r="V14" s="14"/>
      <c r="W14" s="14">
        <v>6</v>
      </c>
      <c r="X14" s="14"/>
      <c r="Y14" s="14"/>
      <c r="Z14" s="14"/>
      <c r="AA14" s="14"/>
      <c r="AB14" s="14"/>
      <c r="AC14" s="14" t="s">
        <v>28</v>
      </c>
      <c r="AD14" s="14">
        <v>4</v>
      </c>
      <c r="AE14" s="14">
        <v>3</v>
      </c>
      <c r="AF14" s="14" t="s">
        <v>28</v>
      </c>
      <c r="AG14" s="14"/>
      <c r="AH14" s="14"/>
      <c r="AI14" s="14" t="s">
        <v>28</v>
      </c>
      <c r="AJ14" s="14"/>
      <c r="AK14" s="14"/>
      <c r="AL14" s="14" t="s">
        <v>28</v>
      </c>
      <c r="AM14" s="14"/>
      <c r="AN14" s="14"/>
      <c r="AO14" s="14" t="s">
        <v>28</v>
      </c>
      <c r="AP14" s="14"/>
      <c r="AQ14" s="14"/>
      <c r="AR14" s="14" t="s">
        <v>28</v>
      </c>
      <c r="AS14" s="14"/>
      <c r="AT14" s="14"/>
      <c r="AU14" s="14"/>
      <c r="AV14" s="14"/>
      <c r="AW14" s="14"/>
      <c r="AX14" s="14" t="s">
        <v>28</v>
      </c>
      <c r="AY14" s="14"/>
      <c r="AZ14" s="14"/>
      <c r="BA14" s="14" t="s">
        <v>28</v>
      </c>
      <c r="BB14" s="14"/>
      <c r="BC14" s="14"/>
      <c r="BD14" s="14" t="s">
        <v>28</v>
      </c>
      <c r="BE14" s="14"/>
      <c r="BF14" s="14"/>
      <c r="BG14" s="14" t="s">
        <v>28</v>
      </c>
      <c r="BH14" s="14"/>
      <c r="BI14" s="14"/>
      <c r="BJ14" s="14" t="s">
        <v>28</v>
      </c>
      <c r="BK14" s="14"/>
      <c r="BL14" s="14"/>
      <c r="BM14" s="14" t="s">
        <v>28</v>
      </c>
      <c r="BN14" s="14"/>
      <c r="BO14" s="14"/>
      <c r="BP14" s="14"/>
      <c r="BQ14" s="14"/>
      <c r="BR14" s="14"/>
      <c r="BS14" s="14" t="s">
        <v>28</v>
      </c>
      <c r="BT14" s="14"/>
      <c r="BU14" s="14"/>
      <c r="BV14" s="14" t="s">
        <v>28</v>
      </c>
      <c r="BW14" s="14"/>
      <c r="BX14" s="14"/>
      <c r="BY14" s="14" t="s">
        <v>28</v>
      </c>
      <c r="BZ14" s="14"/>
      <c r="CA14" s="14"/>
      <c r="CB14" s="14" t="s">
        <v>28</v>
      </c>
      <c r="CC14" s="14"/>
      <c r="CD14" s="14"/>
      <c r="CE14" s="14" t="s">
        <v>28</v>
      </c>
      <c r="CF14" s="14"/>
      <c r="CG14" s="14"/>
      <c r="CH14" s="14" t="s">
        <v>28</v>
      </c>
      <c r="CI14" s="14"/>
      <c r="CJ14" s="14"/>
      <c r="CK14" s="14"/>
      <c r="CL14" s="14"/>
      <c r="CM14" s="14"/>
      <c r="CN14" s="14" t="s">
        <v>28</v>
      </c>
      <c r="CO14" s="14"/>
      <c r="CP14" s="14"/>
      <c r="CQ14" s="14" t="s">
        <v>28</v>
      </c>
      <c r="CR14" s="14"/>
      <c r="CS14" s="14"/>
      <c r="CT14" s="14" t="s">
        <v>28</v>
      </c>
      <c r="CU14" s="14"/>
      <c r="CV14" s="14"/>
      <c r="CW14" s="14" t="s">
        <v>28</v>
      </c>
      <c r="CX14" s="14"/>
      <c r="CY14" s="14"/>
      <c r="CZ14" s="14" t="s">
        <v>34</v>
      </c>
      <c r="DA14" s="14"/>
      <c r="DB14" s="14"/>
      <c r="DC14" s="14"/>
      <c r="DD14" s="14"/>
      <c r="DE14" s="14"/>
    </row>
    <row r="15" spans="1:109" ht="15">
      <c r="A15" s="1">
        <v>6</v>
      </c>
      <c r="B15" s="12" t="s">
        <v>80</v>
      </c>
      <c r="C15" s="1" t="s">
        <v>7</v>
      </c>
      <c r="D15" s="1" t="s">
        <v>4</v>
      </c>
      <c r="E15" s="67">
        <f t="shared" si="0"/>
        <v>25</v>
      </c>
      <c r="F15" s="68">
        <f t="shared" si="1"/>
        <v>16.5</v>
      </c>
      <c r="G15" s="68">
        <f t="shared" si="2"/>
        <v>6</v>
      </c>
      <c r="H15" s="69">
        <f t="shared" si="3"/>
        <v>0</v>
      </c>
      <c r="I15" s="69">
        <f t="shared" si="4"/>
        <v>0</v>
      </c>
      <c r="J15" s="69">
        <f t="shared" si="5"/>
        <v>0</v>
      </c>
      <c r="K15" s="70">
        <f t="shared" si="6"/>
        <v>0</v>
      </c>
      <c r="L15" s="70">
        <f t="shared" si="7"/>
        <v>0</v>
      </c>
      <c r="M15" s="70">
        <f t="shared" si="8"/>
        <v>0</v>
      </c>
      <c r="N15" s="52">
        <f t="shared" si="9"/>
        <v>0</v>
      </c>
      <c r="O15" s="52">
        <f t="shared" si="10"/>
        <v>0</v>
      </c>
      <c r="P15" s="53">
        <f t="shared" si="11"/>
        <v>1</v>
      </c>
      <c r="Q15" s="14" t="s">
        <v>28</v>
      </c>
      <c r="R15" s="14">
        <v>3</v>
      </c>
      <c r="S15" s="14"/>
      <c r="T15" s="14" t="s">
        <v>28</v>
      </c>
      <c r="U15" s="14">
        <v>4</v>
      </c>
      <c r="V15" s="14">
        <v>3</v>
      </c>
      <c r="W15" s="14" t="s">
        <v>28</v>
      </c>
      <c r="X15" s="14"/>
      <c r="Y15" s="14"/>
      <c r="Z15" s="14"/>
      <c r="AA15" s="14"/>
      <c r="AB15" s="14"/>
      <c r="AC15" s="14" t="s">
        <v>28</v>
      </c>
      <c r="AD15" s="14">
        <v>4</v>
      </c>
      <c r="AE15" s="14"/>
      <c r="AF15" s="14" t="s">
        <v>28</v>
      </c>
      <c r="AG15" s="14"/>
      <c r="AH15" s="14"/>
      <c r="AI15" s="14" t="s">
        <v>28</v>
      </c>
      <c r="AJ15" s="14"/>
      <c r="AK15" s="14"/>
      <c r="AL15" s="14" t="s">
        <v>28</v>
      </c>
      <c r="AM15" s="14"/>
      <c r="AN15" s="14"/>
      <c r="AO15" s="14" t="s">
        <v>28</v>
      </c>
      <c r="AP15" s="14"/>
      <c r="AQ15" s="14"/>
      <c r="AR15" s="14" t="s">
        <v>28</v>
      </c>
      <c r="AS15" s="14"/>
      <c r="AT15" s="14"/>
      <c r="AU15" s="14"/>
      <c r="AV15" s="14"/>
      <c r="AW15" s="14"/>
      <c r="AX15" s="14" t="s">
        <v>28</v>
      </c>
      <c r="AY15" s="14"/>
      <c r="AZ15" s="14"/>
      <c r="BA15" s="14" t="s">
        <v>28</v>
      </c>
      <c r="BB15" s="14"/>
      <c r="BC15" s="14"/>
      <c r="BD15" s="14" t="s">
        <v>28</v>
      </c>
      <c r="BE15" s="14"/>
      <c r="BF15" s="14"/>
      <c r="BG15" s="14" t="s">
        <v>28</v>
      </c>
      <c r="BH15" s="14"/>
      <c r="BI15" s="14"/>
      <c r="BJ15" s="14" t="s">
        <v>28</v>
      </c>
      <c r="BK15" s="14"/>
      <c r="BL15" s="14"/>
      <c r="BM15" s="14" t="s">
        <v>28</v>
      </c>
      <c r="BN15" s="14"/>
      <c r="BO15" s="14"/>
      <c r="BP15" s="14"/>
      <c r="BQ15" s="14"/>
      <c r="BR15" s="14"/>
      <c r="BS15" s="14" t="s">
        <v>28</v>
      </c>
      <c r="BT15" s="14"/>
      <c r="BU15" s="14"/>
      <c r="BV15" s="14" t="s">
        <v>28</v>
      </c>
      <c r="BW15" s="14"/>
      <c r="BX15" s="14"/>
      <c r="BY15" s="14" t="s">
        <v>28</v>
      </c>
      <c r="BZ15" s="14"/>
      <c r="CA15" s="14"/>
      <c r="CB15" s="14" t="s">
        <v>28</v>
      </c>
      <c r="CC15" s="14"/>
      <c r="CD15" s="14"/>
      <c r="CE15" s="14" t="s">
        <v>28</v>
      </c>
      <c r="CF15" s="14"/>
      <c r="CG15" s="14"/>
      <c r="CH15" s="14" t="s">
        <v>28</v>
      </c>
      <c r="CI15" s="14"/>
      <c r="CJ15" s="14"/>
      <c r="CK15" s="14"/>
      <c r="CL15" s="14"/>
      <c r="CM15" s="14"/>
      <c r="CN15" s="14" t="s">
        <v>28</v>
      </c>
      <c r="CO15" s="14"/>
      <c r="CP15" s="14"/>
      <c r="CQ15" s="14" t="s">
        <v>28</v>
      </c>
      <c r="CR15" s="14"/>
      <c r="CS15" s="14"/>
      <c r="CT15" s="14" t="s">
        <v>28</v>
      </c>
      <c r="CU15" s="14"/>
      <c r="CV15" s="14"/>
      <c r="CW15" s="14" t="s">
        <v>28</v>
      </c>
      <c r="CX15" s="14"/>
      <c r="CY15" s="14"/>
      <c r="CZ15" s="14" t="s">
        <v>34</v>
      </c>
      <c r="DA15" s="14"/>
      <c r="DB15" s="14"/>
      <c r="DC15" s="14"/>
      <c r="DD15" s="14"/>
      <c r="DE15" s="14"/>
    </row>
    <row r="16" spans="1:109" ht="15">
      <c r="A16" s="1">
        <v>7</v>
      </c>
      <c r="B16" s="12" t="s">
        <v>80</v>
      </c>
      <c r="C16" s="1" t="s">
        <v>16</v>
      </c>
      <c r="D16" s="1" t="s">
        <v>6</v>
      </c>
      <c r="E16" s="67">
        <f t="shared" si="0"/>
        <v>25</v>
      </c>
      <c r="F16" s="68">
        <f t="shared" si="1"/>
        <v>16.5</v>
      </c>
      <c r="G16" s="68">
        <f t="shared" si="2"/>
        <v>4</v>
      </c>
      <c r="H16" s="69">
        <f t="shared" si="3"/>
        <v>0</v>
      </c>
      <c r="I16" s="69">
        <f t="shared" si="4"/>
        <v>0</v>
      </c>
      <c r="J16" s="69">
        <f t="shared" si="5"/>
        <v>0</v>
      </c>
      <c r="K16" s="70">
        <f t="shared" si="6"/>
        <v>0</v>
      </c>
      <c r="L16" s="70">
        <f t="shared" si="7"/>
        <v>0</v>
      </c>
      <c r="M16" s="70">
        <f t="shared" si="8"/>
        <v>0</v>
      </c>
      <c r="N16" s="52">
        <f t="shared" si="9"/>
        <v>0</v>
      </c>
      <c r="O16" s="52">
        <f t="shared" si="10"/>
        <v>0</v>
      </c>
      <c r="P16" s="53">
        <f t="shared" si="11"/>
        <v>1</v>
      </c>
      <c r="Q16" s="14" t="s">
        <v>28</v>
      </c>
      <c r="R16" s="14">
        <v>3</v>
      </c>
      <c r="S16" s="14"/>
      <c r="T16" s="14" t="s">
        <v>28</v>
      </c>
      <c r="U16" s="14">
        <v>4</v>
      </c>
      <c r="V16" s="14">
        <v>2</v>
      </c>
      <c r="W16" s="14" t="s">
        <v>28</v>
      </c>
      <c r="X16" s="14"/>
      <c r="Y16" s="14"/>
      <c r="Z16" s="14"/>
      <c r="AA16" s="14"/>
      <c r="AB16" s="14"/>
      <c r="AC16" s="14" t="s">
        <v>28</v>
      </c>
      <c r="AD16" s="14">
        <v>4</v>
      </c>
      <c r="AE16" s="14"/>
      <c r="AF16" s="14" t="s">
        <v>28</v>
      </c>
      <c r="AG16" s="14"/>
      <c r="AH16" s="14"/>
      <c r="AI16" s="14" t="s">
        <v>28</v>
      </c>
      <c r="AJ16" s="14"/>
      <c r="AK16" s="14"/>
      <c r="AL16" s="14" t="s">
        <v>28</v>
      </c>
      <c r="AM16" s="14"/>
      <c r="AN16" s="14"/>
      <c r="AO16" s="14" t="s">
        <v>28</v>
      </c>
      <c r="AP16" s="14"/>
      <c r="AQ16" s="14"/>
      <c r="AR16" s="14" t="s">
        <v>28</v>
      </c>
      <c r="AS16" s="14"/>
      <c r="AT16" s="14"/>
      <c r="AU16" s="14"/>
      <c r="AV16" s="14"/>
      <c r="AW16" s="14"/>
      <c r="AX16" s="14" t="s">
        <v>28</v>
      </c>
      <c r="AY16" s="14"/>
      <c r="AZ16" s="14"/>
      <c r="BA16" s="14" t="s">
        <v>28</v>
      </c>
      <c r="BB16" s="14"/>
      <c r="BC16" s="14"/>
      <c r="BD16" s="14" t="s">
        <v>28</v>
      </c>
      <c r="BE16" s="14"/>
      <c r="BF16" s="14"/>
      <c r="BG16" s="14" t="s">
        <v>28</v>
      </c>
      <c r="BH16" s="14"/>
      <c r="BI16" s="14"/>
      <c r="BJ16" s="14" t="s">
        <v>28</v>
      </c>
      <c r="BK16" s="14"/>
      <c r="BL16" s="14"/>
      <c r="BM16" s="14" t="s">
        <v>28</v>
      </c>
      <c r="BN16" s="14"/>
      <c r="BO16" s="14"/>
      <c r="BP16" s="14"/>
      <c r="BQ16" s="14"/>
      <c r="BR16" s="14"/>
      <c r="BS16" s="14" t="s">
        <v>28</v>
      </c>
      <c r="BT16" s="14"/>
      <c r="BU16" s="14"/>
      <c r="BV16" s="14" t="s">
        <v>28</v>
      </c>
      <c r="BW16" s="14"/>
      <c r="BX16" s="14"/>
      <c r="BY16" s="14" t="s">
        <v>28</v>
      </c>
      <c r="BZ16" s="14"/>
      <c r="CA16" s="14"/>
      <c r="CB16" s="14" t="s">
        <v>28</v>
      </c>
      <c r="CC16" s="14"/>
      <c r="CD16" s="14"/>
      <c r="CE16" s="14" t="s">
        <v>28</v>
      </c>
      <c r="CF16" s="14"/>
      <c r="CG16" s="14"/>
      <c r="CH16" s="14" t="s">
        <v>28</v>
      </c>
      <c r="CI16" s="14"/>
      <c r="CJ16" s="14"/>
      <c r="CK16" s="14"/>
      <c r="CL16" s="14"/>
      <c r="CM16" s="14"/>
      <c r="CN16" s="14" t="s">
        <v>28</v>
      </c>
      <c r="CO16" s="14"/>
      <c r="CP16" s="14"/>
      <c r="CQ16" s="14" t="s">
        <v>28</v>
      </c>
      <c r="CR16" s="14"/>
      <c r="CS16" s="14"/>
      <c r="CT16" s="14" t="s">
        <v>28</v>
      </c>
      <c r="CU16" s="14"/>
      <c r="CV16" s="14"/>
      <c r="CW16" s="14" t="s">
        <v>28</v>
      </c>
      <c r="CX16" s="14"/>
      <c r="CY16" s="14"/>
      <c r="CZ16" s="14" t="s">
        <v>34</v>
      </c>
      <c r="DA16" s="14"/>
      <c r="DB16" s="14"/>
      <c r="DC16" s="14"/>
      <c r="DD16" s="14"/>
      <c r="DE16" s="14"/>
    </row>
    <row r="17" spans="1:109" ht="15">
      <c r="A17" s="1">
        <v>8</v>
      </c>
      <c r="B17" s="12" t="s">
        <v>80</v>
      </c>
      <c r="C17" s="1" t="s">
        <v>16</v>
      </c>
      <c r="D17" s="1" t="s">
        <v>6</v>
      </c>
      <c r="E17" s="67">
        <f t="shared" si="0"/>
        <v>25</v>
      </c>
      <c r="F17" s="68">
        <f t="shared" si="1"/>
        <v>16.5</v>
      </c>
      <c r="G17" s="68">
        <f t="shared" si="2"/>
        <v>4</v>
      </c>
      <c r="H17" s="69">
        <f t="shared" si="3"/>
        <v>0</v>
      </c>
      <c r="I17" s="69">
        <f t="shared" si="4"/>
        <v>0</v>
      </c>
      <c r="J17" s="69">
        <f t="shared" si="5"/>
        <v>0</v>
      </c>
      <c r="K17" s="70">
        <f t="shared" si="6"/>
        <v>0</v>
      </c>
      <c r="L17" s="70">
        <f t="shared" si="7"/>
        <v>0</v>
      </c>
      <c r="M17" s="70">
        <f t="shared" si="8"/>
        <v>0</v>
      </c>
      <c r="N17" s="52">
        <f t="shared" si="9"/>
        <v>0</v>
      </c>
      <c r="O17" s="52">
        <f t="shared" si="10"/>
        <v>0</v>
      </c>
      <c r="P17" s="53">
        <f t="shared" si="11"/>
        <v>1</v>
      </c>
      <c r="Q17" s="14" t="s">
        <v>28</v>
      </c>
      <c r="R17" s="14">
        <v>3</v>
      </c>
      <c r="S17" s="14"/>
      <c r="T17" s="14" t="s">
        <v>28</v>
      </c>
      <c r="U17" s="14">
        <v>4</v>
      </c>
      <c r="V17" s="14">
        <v>2</v>
      </c>
      <c r="W17" s="14" t="s">
        <v>28</v>
      </c>
      <c r="X17" s="14"/>
      <c r="Y17" s="14"/>
      <c r="Z17" s="14"/>
      <c r="AA17" s="14"/>
      <c r="AB17" s="14"/>
      <c r="AC17" s="14" t="s">
        <v>28</v>
      </c>
      <c r="AD17" s="14">
        <v>4</v>
      </c>
      <c r="AE17" s="14"/>
      <c r="AF17" s="14" t="s">
        <v>28</v>
      </c>
      <c r="AG17" s="14"/>
      <c r="AH17" s="14"/>
      <c r="AI17" s="14" t="s">
        <v>28</v>
      </c>
      <c r="AJ17" s="14"/>
      <c r="AK17" s="14"/>
      <c r="AL17" s="14" t="s">
        <v>28</v>
      </c>
      <c r="AM17" s="14"/>
      <c r="AN17" s="14"/>
      <c r="AO17" s="14" t="s">
        <v>28</v>
      </c>
      <c r="AP17" s="14"/>
      <c r="AQ17" s="14"/>
      <c r="AR17" s="14" t="s">
        <v>28</v>
      </c>
      <c r="AS17" s="14"/>
      <c r="AT17" s="14"/>
      <c r="AU17" s="14"/>
      <c r="AV17" s="14"/>
      <c r="AW17" s="14"/>
      <c r="AX17" s="14" t="s">
        <v>28</v>
      </c>
      <c r="AY17" s="14"/>
      <c r="AZ17" s="14"/>
      <c r="BA17" s="14" t="s">
        <v>28</v>
      </c>
      <c r="BB17" s="14"/>
      <c r="BC17" s="14"/>
      <c r="BD17" s="14" t="s">
        <v>28</v>
      </c>
      <c r="BE17" s="14"/>
      <c r="BF17" s="14"/>
      <c r="BG17" s="14" t="s">
        <v>28</v>
      </c>
      <c r="BH17" s="14"/>
      <c r="BI17" s="14"/>
      <c r="BJ17" s="14" t="s">
        <v>28</v>
      </c>
      <c r="BK17" s="14"/>
      <c r="BL17" s="14"/>
      <c r="BM17" s="14" t="s">
        <v>28</v>
      </c>
      <c r="BN17" s="14"/>
      <c r="BO17" s="14"/>
      <c r="BP17" s="14"/>
      <c r="BQ17" s="14"/>
      <c r="BR17" s="14"/>
      <c r="BS17" s="14" t="s">
        <v>28</v>
      </c>
      <c r="BT17" s="14"/>
      <c r="BU17" s="14"/>
      <c r="BV17" s="14" t="s">
        <v>28</v>
      </c>
      <c r="BW17" s="14"/>
      <c r="BX17" s="14"/>
      <c r="BY17" s="14" t="s">
        <v>28</v>
      </c>
      <c r="BZ17" s="14"/>
      <c r="CA17" s="14"/>
      <c r="CB17" s="14" t="s">
        <v>28</v>
      </c>
      <c r="CC17" s="14"/>
      <c r="CD17" s="14"/>
      <c r="CE17" s="14" t="s">
        <v>28</v>
      </c>
      <c r="CF17" s="14"/>
      <c r="CG17" s="14"/>
      <c r="CH17" s="14" t="s">
        <v>28</v>
      </c>
      <c r="CI17" s="14"/>
      <c r="CJ17" s="14"/>
      <c r="CK17" s="14"/>
      <c r="CL17" s="14"/>
      <c r="CM17" s="14"/>
      <c r="CN17" s="14" t="s">
        <v>28</v>
      </c>
      <c r="CO17" s="14"/>
      <c r="CP17" s="14"/>
      <c r="CQ17" s="14" t="s">
        <v>28</v>
      </c>
      <c r="CR17" s="14"/>
      <c r="CS17" s="14"/>
      <c r="CT17" s="14" t="s">
        <v>28</v>
      </c>
      <c r="CU17" s="14"/>
      <c r="CV17" s="14"/>
      <c r="CW17" s="14" t="s">
        <v>28</v>
      </c>
      <c r="CX17" s="14"/>
      <c r="CY17" s="14"/>
      <c r="CZ17" s="14" t="s">
        <v>34</v>
      </c>
      <c r="DA17" s="14"/>
      <c r="DB17" s="14"/>
      <c r="DC17" s="14"/>
      <c r="DD17" s="14"/>
      <c r="DE17" s="14"/>
    </row>
    <row r="18" spans="1:109" ht="15">
      <c r="A18" s="1">
        <v>9</v>
      </c>
      <c r="B18" s="12" t="s">
        <v>80</v>
      </c>
      <c r="C18" s="1" t="s">
        <v>16</v>
      </c>
      <c r="D18" s="1" t="s">
        <v>4</v>
      </c>
      <c r="E18" s="67">
        <f t="shared" si="0"/>
        <v>25</v>
      </c>
      <c r="F18" s="68">
        <f t="shared" si="1"/>
        <v>16.5</v>
      </c>
      <c r="G18" s="68">
        <f t="shared" si="2"/>
        <v>8</v>
      </c>
      <c r="H18" s="69">
        <f t="shared" si="3"/>
        <v>0</v>
      </c>
      <c r="I18" s="69">
        <f t="shared" si="4"/>
        <v>0</v>
      </c>
      <c r="J18" s="69">
        <f t="shared" si="5"/>
        <v>0</v>
      </c>
      <c r="K18" s="70">
        <f t="shared" si="6"/>
        <v>0</v>
      </c>
      <c r="L18" s="70">
        <f t="shared" si="7"/>
        <v>0</v>
      </c>
      <c r="M18" s="70">
        <f t="shared" si="8"/>
        <v>0</v>
      </c>
      <c r="N18" s="52">
        <f t="shared" si="9"/>
        <v>0</v>
      </c>
      <c r="O18" s="52">
        <f t="shared" si="10"/>
        <v>0</v>
      </c>
      <c r="P18" s="53">
        <f t="shared" si="11"/>
        <v>1</v>
      </c>
      <c r="Q18" s="14" t="s">
        <v>28</v>
      </c>
      <c r="R18" s="14">
        <v>3</v>
      </c>
      <c r="S18" s="14"/>
      <c r="T18" s="14" t="s">
        <v>28</v>
      </c>
      <c r="U18" s="14">
        <v>4</v>
      </c>
      <c r="V18" s="14">
        <v>2</v>
      </c>
      <c r="W18" s="14" t="s">
        <v>28</v>
      </c>
      <c r="X18" s="14"/>
      <c r="Y18" s="14"/>
      <c r="Z18" s="14"/>
      <c r="AA18" s="14"/>
      <c r="AB18" s="14"/>
      <c r="AC18" s="14" t="s">
        <v>28</v>
      </c>
      <c r="AD18" s="14">
        <v>4</v>
      </c>
      <c r="AE18" s="14">
        <v>2</v>
      </c>
      <c r="AF18" s="14" t="s">
        <v>28</v>
      </c>
      <c r="AG18" s="14"/>
      <c r="AH18" s="14"/>
      <c r="AI18" s="14" t="s">
        <v>28</v>
      </c>
      <c r="AJ18" s="14"/>
      <c r="AK18" s="14"/>
      <c r="AL18" s="14" t="s">
        <v>28</v>
      </c>
      <c r="AM18" s="14"/>
      <c r="AN18" s="14"/>
      <c r="AO18" s="14" t="s">
        <v>28</v>
      </c>
      <c r="AP18" s="14"/>
      <c r="AQ18" s="14"/>
      <c r="AR18" s="14" t="s">
        <v>28</v>
      </c>
      <c r="AS18" s="14"/>
      <c r="AT18" s="14"/>
      <c r="AU18" s="14"/>
      <c r="AV18" s="14"/>
      <c r="AW18" s="14"/>
      <c r="AX18" s="14" t="s">
        <v>28</v>
      </c>
      <c r="AY18" s="14"/>
      <c r="AZ18" s="14"/>
      <c r="BA18" s="14" t="s">
        <v>28</v>
      </c>
      <c r="BB18" s="14"/>
      <c r="BC18" s="14"/>
      <c r="BD18" s="14" t="s">
        <v>28</v>
      </c>
      <c r="BE18" s="14"/>
      <c r="BF18" s="14"/>
      <c r="BG18" s="14" t="s">
        <v>28</v>
      </c>
      <c r="BH18" s="14"/>
      <c r="BI18" s="14"/>
      <c r="BJ18" s="14" t="s">
        <v>28</v>
      </c>
      <c r="BK18" s="14"/>
      <c r="BL18" s="14"/>
      <c r="BM18" s="14" t="s">
        <v>28</v>
      </c>
      <c r="BN18" s="14"/>
      <c r="BO18" s="14"/>
      <c r="BP18" s="14"/>
      <c r="BQ18" s="14"/>
      <c r="BR18" s="14"/>
      <c r="BS18" s="14" t="s">
        <v>28</v>
      </c>
      <c r="BT18" s="14"/>
      <c r="BU18" s="14"/>
      <c r="BV18" s="14" t="s">
        <v>28</v>
      </c>
      <c r="BW18" s="14"/>
      <c r="BX18" s="14"/>
      <c r="BY18" s="14" t="s">
        <v>28</v>
      </c>
      <c r="BZ18" s="14"/>
      <c r="CA18" s="14"/>
      <c r="CB18" s="14" t="s">
        <v>28</v>
      </c>
      <c r="CC18" s="14"/>
      <c r="CD18" s="14"/>
      <c r="CE18" s="14" t="s">
        <v>28</v>
      </c>
      <c r="CF18" s="14"/>
      <c r="CG18" s="14"/>
      <c r="CH18" s="14" t="s">
        <v>28</v>
      </c>
      <c r="CI18" s="14"/>
      <c r="CJ18" s="14"/>
      <c r="CK18" s="14"/>
      <c r="CL18" s="14"/>
      <c r="CM18" s="14"/>
      <c r="CN18" s="14" t="s">
        <v>28</v>
      </c>
      <c r="CO18" s="14"/>
      <c r="CP18" s="14"/>
      <c r="CQ18" s="14" t="s">
        <v>28</v>
      </c>
      <c r="CR18" s="14"/>
      <c r="CS18" s="14"/>
      <c r="CT18" s="14" t="s">
        <v>28</v>
      </c>
      <c r="CU18" s="14"/>
      <c r="CV18" s="14"/>
      <c r="CW18" s="14" t="s">
        <v>28</v>
      </c>
      <c r="CX18" s="14"/>
      <c r="CY18" s="14"/>
      <c r="CZ18" s="14" t="s">
        <v>34</v>
      </c>
      <c r="DA18" s="14"/>
      <c r="DB18" s="14"/>
      <c r="DC18" s="14"/>
      <c r="DD18" s="14"/>
      <c r="DE18" s="14"/>
    </row>
    <row r="19" spans="1:109" ht="15">
      <c r="A19" s="1">
        <v>10</v>
      </c>
      <c r="B19" s="12" t="s">
        <v>80</v>
      </c>
      <c r="C19" s="1" t="s">
        <v>16</v>
      </c>
      <c r="D19" s="1" t="s">
        <v>4</v>
      </c>
      <c r="E19" s="67">
        <f t="shared" si="0"/>
        <v>25</v>
      </c>
      <c r="F19" s="68">
        <f t="shared" si="1"/>
        <v>16.5</v>
      </c>
      <c r="G19" s="68">
        <f t="shared" si="2"/>
        <v>8</v>
      </c>
      <c r="H19" s="69">
        <f t="shared" si="3"/>
        <v>1.5</v>
      </c>
      <c r="I19" s="69">
        <f t="shared" si="4"/>
        <v>4</v>
      </c>
      <c r="J19" s="69">
        <f t="shared" si="5"/>
        <v>0</v>
      </c>
      <c r="K19" s="70">
        <f t="shared" si="6"/>
        <v>0</v>
      </c>
      <c r="L19" s="70">
        <f t="shared" si="7"/>
        <v>0</v>
      </c>
      <c r="M19" s="70">
        <f t="shared" si="8"/>
        <v>0</v>
      </c>
      <c r="N19" s="52">
        <f t="shared" si="9"/>
        <v>0</v>
      </c>
      <c r="O19" s="52">
        <f t="shared" si="10"/>
        <v>0</v>
      </c>
      <c r="P19" s="53">
        <f t="shared" si="11"/>
        <v>1</v>
      </c>
      <c r="Q19" s="14" t="s">
        <v>28</v>
      </c>
      <c r="R19" s="14">
        <v>3</v>
      </c>
      <c r="S19" s="14"/>
      <c r="T19" s="14" t="s">
        <v>28</v>
      </c>
      <c r="U19" s="14">
        <v>4</v>
      </c>
      <c r="V19" s="14">
        <v>2</v>
      </c>
      <c r="W19" s="14" t="s">
        <v>28</v>
      </c>
      <c r="X19" s="14"/>
      <c r="Y19" s="14"/>
      <c r="Z19" s="14"/>
      <c r="AA19" s="14"/>
      <c r="AB19" s="14"/>
      <c r="AC19" s="14" t="s">
        <v>28</v>
      </c>
      <c r="AD19" s="14">
        <v>4</v>
      </c>
      <c r="AE19" s="14">
        <v>2</v>
      </c>
      <c r="AF19" s="14" t="s">
        <v>28</v>
      </c>
      <c r="AG19" s="14"/>
      <c r="AH19" s="14"/>
      <c r="AI19" s="14" t="s">
        <v>28</v>
      </c>
      <c r="AJ19" s="14"/>
      <c r="AK19" s="14"/>
      <c r="AL19" s="14" t="s">
        <v>28</v>
      </c>
      <c r="AM19" s="14"/>
      <c r="AN19" s="14"/>
      <c r="AO19" s="14" t="s">
        <v>28</v>
      </c>
      <c r="AP19" s="14"/>
      <c r="AQ19" s="14"/>
      <c r="AR19" s="14" t="s">
        <v>28</v>
      </c>
      <c r="AS19" s="14"/>
      <c r="AT19" s="14"/>
      <c r="AU19" s="14" t="s">
        <v>32</v>
      </c>
      <c r="AV19" s="14">
        <v>2</v>
      </c>
      <c r="AW19" s="14"/>
      <c r="AX19" s="14" t="s">
        <v>28</v>
      </c>
      <c r="AY19" s="14"/>
      <c r="AZ19" s="14"/>
      <c r="BA19" s="14" t="s">
        <v>28</v>
      </c>
      <c r="BB19" s="14"/>
      <c r="BC19" s="14"/>
      <c r="BD19" s="14" t="s">
        <v>28</v>
      </c>
      <c r="BE19" s="14"/>
      <c r="BF19" s="14"/>
      <c r="BG19" s="14" t="s">
        <v>28</v>
      </c>
      <c r="BH19" s="14"/>
      <c r="BI19" s="14"/>
      <c r="BJ19" s="14" t="s">
        <v>28</v>
      </c>
      <c r="BK19" s="14"/>
      <c r="BL19" s="14"/>
      <c r="BM19" s="14" t="s">
        <v>28</v>
      </c>
      <c r="BN19" s="14"/>
      <c r="BO19" s="14"/>
      <c r="BP19" s="14"/>
      <c r="BQ19" s="14"/>
      <c r="BR19" s="14"/>
      <c r="BS19" s="14" t="s">
        <v>28</v>
      </c>
      <c r="BT19" s="14"/>
      <c r="BU19" s="14"/>
      <c r="BV19" s="14" t="s">
        <v>28</v>
      </c>
      <c r="BW19" s="14"/>
      <c r="BX19" s="14"/>
      <c r="BY19" s="14" t="s">
        <v>28</v>
      </c>
      <c r="BZ19" s="14"/>
      <c r="CA19" s="14"/>
      <c r="CB19" s="14" t="s">
        <v>28</v>
      </c>
      <c r="CC19" s="14"/>
      <c r="CD19" s="14"/>
      <c r="CE19" s="14" t="s">
        <v>28</v>
      </c>
      <c r="CF19" s="14"/>
      <c r="CG19" s="14"/>
      <c r="CH19" s="14" t="s">
        <v>28</v>
      </c>
      <c r="CI19" s="14"/>
      <c r="CJ19" s="14"/>
      <c r="CK19" s="14"/>
      <c r="CL19" s="14"/>
      <c r="CM19" s="14"/>
      <c r="CN19" s="14" t="s">
        <v>28</v>
      </c>
      <c r="CO19" s="14"/>
      <c r="CP19" s="14"/>
      <c r="CQ19" s="14" t="s">
        <v>28</v>
      </c>
      <c r="CR19" s="14"/>
      <c r="CS19" s="14"/>
      <c r="CT19" s="14" t="s">
        <v>28</v>
      </c>
      <c r="CU19" s="14"/>
      <c r="CV19" s="14"/>
      <c r="CW19" s="14" t="s">
        <v>28</v>
      </c>
      <c r="CX19" s="14"/>
      <c r="CY19" s="14"/>
      <c r="CZ19" s="14" t="s">
        <v>34</v>
      </c>
      <c r="DA19" s="14"/>
      <c r="DB19" s="14"/>
      <c r="DC19" s="14"/>
      <c r="DD19" s="14"/>
      <c r="DE19" s="14"/>
    </row>
    <row r="20" spans="1:109" ht="15">
      <c r="A20" s="1">
        <v>11</v>
      </c>
      <c r="B20" s="12" t="s">
        <v>80</v>
      </c>
      <c r="C20" s="1" t="s">
        <v>7</v>
      </c>
      <c r="D20" s="1" t="s">
        <v>4</v>
      </c>
      <c r="E20" s="67">
        <f t="shared" si="0"/>
        <v>24.5</v>
      </c>
      <c r="F20" s="68">
        <f t="shared" si="1"/>
        <v>10.5</v>
      </c>
      <c r="G20" s="68">
        <f t="shared" si="2"/>
        <v>0</v>
      </c>
      <c r="H20" s="69">
        <f t="shared" si="3"/>
        <v>1.5</v>
      </c>
      <c r="I20" s="69">
        <f t="shared" si="4"/>
        <v>4</v>
      </c>
      <c r="J20" s="69">
        <f t="shared" si="5"/>
        <v>0</v>
      </c>
      <c r="K20" s="70">
        <f t="shared" si="6"/>
        <v>0</v>
      </c>
      <c r="L20" s="70">
        <f t="shared" si="7"/>
        <v>0</v>
      </c>
      <c r="M20" s="70">
        <f t="shared" si="8"/>
        <v>0</v>
      </c>
      <c r="N20" s="52">
        <f t="shared" si="9"/>
        <v>0</v>
      </c>
      <c r="O20" s="52">
        <f t="shared" si="10"/>
        <v>0</v>
      </c>
      <c r="P20" s="53">
        <f t="shared" si="11"/>
        <v>1</v>
      </c>
      <c r="Q20" s="14" t="s">
        <v>28</v>
      </c>
      <c r="R20" s="14">
        <v>3</v>
      </c>
      <c r="S20" s="14"/>
      <c r="T20" s="14" t="s">
        <v>28</v>
      </c>
      <c r="U20" s="14"/>
      <c r="V20" s="14"/>
      <c r="W20" s="14">
        <v>4</v>
      </c>
      <c r="X20" s="14"/>
      <c r="Y20" s="14"/>
      <c r="Z20" s="14"/>
      <c r="AA20" s="14"/>
      <c r="AB20" s="14"/>
      <c r="AC20" s="14" t="s">
        <v>28</v>
      </c>
      <c r="AD20" s="14">
        <v>4</v>
      </c>
      <c r="AE20" s="14"/>
      <c r="AF20" s="14" t="s">
        <v>28</v>
      </c>
      <c r="AG20" s="14"/>
      <c r="AH20" s="14"/>
      <c r="AI20" s="14" t="s">
        <v>28</v>
      </c>
      <c r="AJ20" s="14"/>
      <c r="AK20" s="14"/>
      <c r="AL20" s="14" t="s">
        <v>28</v>
      </c>
      <c r="AM20" s="14"/>
      <c r="AN20" s="14"/>
      <c r="AO20" s="14" t="s">
        <v>28</v>
      </c>
      <c r="AP20" s="14"/>
      <c r="AQ20" s="14"/>
      <c r="AR20" s="14" t="s">
        <v>28</v>
      </c>
      <c r="AS20" s="14"/>
      <c r="AT20" s="14"/>
      <c r="AU20" s="14" t="s">
        <v>32</v>
      </c>
      <c r="AV20" s="14">
        <v>2</v>
      </c>
      <c r="AW20" s="14"/>
      <c r="AX20" s="14" t="s">
        <v>28</v>
      </c>
      <c r="AY20" s="14"/>
      <c r="AZ20" s="14"/>
      <c r="BA20" s="14" t="s">
        <v>28</v>
      </c>
      <c r="BB20" s="14"/>
      <c r="BC20" s="14"/>
      <c r="BD20" s="14" t="s">
        <v>28</v>
      </c>
      <c r="BE20" s="14"/>
      <c r="BF20" s="14"/>
      <c r="BG20" s="14" t="s">
        <v>28</v>
      </c>
      <c r="BH20" s="14"/>
      <c r="BI20" s="14"/>
      <c r="BJ20" s="14" t="s">
        <v>28</v>
      </c>
      <c r="BK20" s="14"/>
      <c r="BL20" s="14"/>
      <c r="BM20" s="14" t="s">
        <v>28</v>
      </c>
      <c r="BN20" s="14"/>
      <c r="BO20" s="14"/>
      <c r="BP20" s="14"/>
      <c r="BQ20" s="14"/>
      <c r="BR20" s="14"/>
      <c r="BS20" s="14" t="s">
        <v>28</v>
      </c>
      <c r="BT20" s="14"/>
      <c r="BU20" s="14"/>
      <c r="BV20" s="14" t="s">
        <v>28</v>
      </c>
      <c r="BW20" s="14"/>
      <c r="BX20" s="14"/>
      <c r="BY20" s="14" t="s">
        <v>28</v>
      </c>
      <c r="BZ20" s="14"/>
      <c r="CA20" s="14"/>
      <c r="CB20" s="14" t="s">
        <v>28</v>
      </c>
      <c r="CC20" s="14"/>
      <c r="CD20" s="14"/>
      <c r="CE20" s="14" t="s">
        <v>28</v>
      </c>
      <c r="CF20" s="14"/>
      <c r="CG20" s="14"/>
      <c r="CH20" s="14" t="s">
        <v>28</v>
      </c>
      <c r="CI20" s="14"/>
      <c r="CJ20" s="14"/>
      <c r="CK20" s="14"/>
      <c r="CL20" s="14"/>
      <c r="CM20" s="14"/>
      <c r="CN20" s="14" t="s">
        <v>28</v>
      </c>
      <c r="CO20" s="14"/>
      <c r="CP20" s="14"/>
      <c r="CQ20" s="14" t="s">
        <v>28</v>
      </c>
      <c r="CR20" s="14"/>
      <c r="CS20" s="14"/>
      <c r="CT20" s="14" t="s">
        <v>28</v>
      </c>
      <c r="CU20" s="14"/>
      <c r="CV20" s="14"/>
      <c r="CW20" s="14" t="s">
        <v>28</v>
      </c>
      <c r="CX20" s="14"/>
      <c r="CY20" s="14"/>
      <c r="CZ20" s="14" t="s">
        <v>34</v>
      </c>
      <c r="DA20" s="14"/>
      <c r="DB20" s="14"/>
      <c r="DC20" s="14"/>
      <c r="DD20" s="14"/>
      <c r="DE20" s="14"/>
    </row>
    <row r="21" spans="1:109" ht="15">
      <c r="A21" s="1">
        <v>12</v>
      </c>
      <c r="B21" s="12" t="s">
        <v>80</v>
      </c>
      <c r="C21" s="1" t="s">
        <v>7</v>
      </c>
      <c r="D21" s="1" t="s">
        <v>4</v>
      </c>
      <c r="E21" s="67">
        <f t="shared" si="0"/>
        <v>23</v>
      </c>
      <c r="F21" s="68">
        <f t="shared" si="1"/>
        <v>10.5</v>
      </c>
      <c r="G21" s="68">
        <f t="shared" si="2"/>
        <v>0</v>
      </c>
      <c r="H21" s="69">
        <f t="shared" si="3"/>
        <v>1.5</v>
      </c>
      <c r="I21" s="69">
        <f t="shared" si="4"/>
        <v>4</v>
      </c>
      <c r="J21" s="69">
        <f t="shared" si="5"/>
        <v>0</v>
      </c>
      <c r="K21" s="70">
        <f t="shared" si="6"/>
        <v>0</v>
      </c>
      <c r="L21" s="70">
        <f t="shared" si="7"/>
        <v>0</v>
      </c>
      <c r="M21" s="70">
        <f t="shared" si="8"/>
        <v>0</v>
      </c>
      <c r="N21" s="52">
        <f t="shared" si="9"/>
        <v>2</v>
      </c>
      <c r="O21" s="52">
        <f t="shared" si="10"/>
        <v>0</v>
      </c>
      <c r="P21" s="53">
        <f t="shared" si="11"/>
        <v>1</v>
      </c>
      <c r="Q21" s="14" t="s">
        <v>28</v>
      </c>
      <c r="R21" s="14">
        <v>3</v>
      </c>
      <c r="S21" s="14"/>
      <c r="T21" s="14" t="s">
        <v>28</v>
      </c>
      <c r="U21" s="14"/>
      <c r="V21" s="14"/>
      <c r="W21" s="14" t="s">
        <v>28</v>
      </c>
      <c r="X21" s="14"/>
      <c r="Y21" s="14"/>
      <c r="Z21" s="14"/>
      <c r="AA21" s="14"/>
      <c r="AB21" s="14"/>
      <c r="AC21" s="14" t="s">
        <v>28</v>
      </c>
      <c r="AD21" s="14">
        <v>4</v>
      </c>
      <c r="AE21" s="14"/>
      <c r="AF21" s="14" t="s">
        <v>28</v>
      </c>
      <c r="AG21" s="14"/>
      <c r="AH21" s="14"/>
      <c r="AI21" s="14" t="s">
        <v>28</v>
      </c>
      <c r="AJ21" s="14"/>
      <c r="AK21" s="14"/>
      <c r="AL21" s="14" t="s">
        <v>28</v>
      </c>
      <c r="AM21" s="14"/>
      <c r="AN21" s="14"/>
      <c r="AO21" s="14" t="s">
        <v>31</v>
      </c>
      <c r="AP21" s="14"/>
      <c r="AQ21" s="14"/>
      <c r="AR21" s="14" t="s">
        <v>31</v>
      </c>
      <c r="AS21" s="14"/>
      <c r="AT21" s="14"/>
      <c r="AU21" s="14" t="s">
        <v>32</v>
      </c>
      <c r="AV21" s="14">
        <v>2</v>
      </c>
      <c r="AW21" s="14"/>
      <c r="AX21" s="14" t="s">
        <v>28</v>
      </c>
      <c r="AY21" s="14"/>
      <c r="AZ21" s="14"/>
      <c r="BA21" s="14" t="s">
        <v>28</v>
      </c>
      <c r="BB21" s="14"/>
      <c r="BC21" s="14"/>
      <c r="BD21" s="14" t="s">
        <v>28</v>
      </c>
      <c r="BE21" s="14"/>
      <c r="BF21" s="14"/>
      <c r="BG21" s="14" t="s">
        <v>28</v>
      </c>
      <c r="BH21" s="14"/>
      <c r="BI21" s="14"/>
      <c r="BJ21" s="14" t="s">
        <v>28</v>
      </c>
      <c r="BK21" s="14"/>
      <c r="BL21" s="14"/>
      <c r="BM21" s="14" t="s">
        <v>28</v>
      </c>
      <c r="BN21" s="14"/>
      <c r="BO21" s="14"/>
      <c r="BP21" s="14"/>
      <c r="BQ21" s="14"/>
      <c r="BR21" s="14"/>
      <c r="BS21" s="14" t="s">
        <v>28</v>
      </c>
      <c r="BT21" s="14"/>
      <c r="BU21" s="14"/>
      <c r="BV21" s="14" t="s">
        <v>28</v>
      </c>
      <c r="BW21" s="14"/>
      <c r="BX21" s="14"/>
      <c r="BY21" s="14" t="s">
        <v>28</v>
      </c>
      <c r="BZ21" s="14"/>
      <c r="CA21" s="14"/>
      <c r="CB21" s="14" t="s">
        <v>28</v>
      </c>
      <c r="CC21" s="14"/>
      <c r="CD21" s="14"/>
      <c r="CE21" s="14" t="s">
        <v>28</v>
      </c>
      <c r="CF21" s="14"/>
      <c r="CG21" s="14"/>
      <c r="CH21" s="14" t="s">
        <v>28</v>
      </c>
      <c r="CI21" s="14"/>
      <c r="CJ21" s="14"/>
      <c r="CK21" s="14"/>
      <c r="CL21" s="14"/>
      <c r="CM21" s="14"/>
      <c r="CN21" s="14" t="s">
        <v>28</v>
      </c>
      <c r="CO21" s="14"/>
      <c r="CP21" s="14"/>
      <c r="CQ21" s="14" t="s">
        <v>28</v>
      </c>
      <c r="CR21" s="14"/>
      <c r="CS21" s="14"/>
      <c r="CT21" s="14" t="s">
        <v>28</v>
      </c>
      <c r="CU21" s="14"/>
      <c r="CV21" s="14"/>
      <c r="CW21" s="14" t="s">
        <v>28</v>
      </c>
      <c r="CX21" s="14"/>
      <c r="CY21" s="14"/>
      <c r="CZ21" s="14" t="s">
        <v>34</v>
      </c>
      <c r="DA21" s="14"/>
      <c r="DB21" s="14"/>
      <c r="DC21" s="14"/>
      <c r="DD21" s="14"/>
      <c r="DE21" s="14"/>
    </row>
    <row r="22" spans="1:109" ht="15">
      <c r="A22" s="1">
        <v>13</v>
      </c>
      <c r="B22" s="12" t="s">
        <v>80</v>
      </c>
      <c r="C22" s="1" t="s">
        <v>7</v>
      </c>
      <c r="D22" s="1" t="s">
        <v>4</v>
      </c>
      <c r="E22" s="67">
        <f t="shared" si="0"/>
        <v>25</v>
      </c>
      <c r="F22" s="68">
        <f t="shared" si="1"/>
        <v>10.5</v>
      </c>
      <c r="G22" s="68">
        <f t="shared" si="2"/>
        <v>0</v>
      </c>
      <c r="H22" s="69">
        <f t="shared" si="3"/>
        <v>1.5</v>
      </c>
      <c r="I22" s="69">
        <f t="shared" si="4"/>
        <v>4</v>
      </c>
      <c r="J22" s="69">
        <f t="shared" si="5"/>
        <v>0</v>
      </c>
      <c r="K22" s="70">
        <f t="shared" si="6"/>
        <v>0</v>
      </c>
      <c r="L22" s="70">
        <f t="shared" si="7"/>
        <v>0</v>
      </c>
      <c r="M22" s="70">
        <f t="shared" si="8"/>
        <v>0</v>
      </c>
      <c r="N22" s="52">
        <f t="shared" si="9"/>
        <v>0</v>
      </c>
      <c r="O22" s="52">
        <f t="shared" si="10"/>
        <v>0</v>
      </c>
      <c r="P22" s="53">
        <f t="shared" si="11"/>
        <v>1</v>
      </c>
      <c r="Q22" s="14" t="s">
        <v>28</v>
      </c>
      <c r="R22" s="14">
        <v>3</v>
      </c>
      <c r="S22" s="14"/>
      <c r="T22" s="14" t="s">
        <v>28</v>
      </c>
      <c r="U22" s="14"/>
      <c r="V22" s="14"/>
      <c r="W22" s="14" t="s">
        <v>28</v>
      </c>
      <c r="X22" s="14"/>
      <c r="Y22" s="14"/>
      <c r="Z22" s="14"/>
      <c r="AA22" s="14"/>
      <c r="AB22" s="14"/>
      <c r="AC22" s="14" t="s">
        <v>28</v>
      </c>
      <c r="AD22" s="14">
        <v>4</v>
      </c>
      <c r="AE22" s="14"/>
      <c r="AF22" s="14" t="s">
        <v>28</v>
      </c>
      <c r="AG22" s="14"/>
      <c r="AH22" s="14"/>
      <c r="AI22" s="14" t="s">
        <v>28</v>
      </c>
      <c r="AJ22" s="14"/>
      <c r="AK22" s="14"/>
      <c r="AL22" s="14" t="s">
        <v>28</v>
      </c>
      <c r="AM22" s="14"/>
      <c r="AN22" s="14"/>
      <c r="AO22" s="14" t="s">
        <v>28</v>
      </c>
      <c r="AP22" s="14"/>
      <c r="AQ22" s="14"/>
      <c r="AR22" s="14" t="s">
        <v>28</v>
      </c>
      <c r="AS22" s="14"/>
      <c r="AT22" s="14"/>
      <c r="AU22" s="14" t="s">
        <v>32</v>
      </c>
      <c r="AV22" s="14">
        <v>2</v>
      </c>
      <c r="AW22" s="14"/>
      <c r="AX22" s="14" t="s">
        <v>28</v>
      </c>
      <c r="AY22" s="14"/>
      <c r="AZ22" s="14"/>
      <c r="BA22" s="14" t="s">
        <v>28</v>
      </c>
      <c r="BB22" s="14"/>
      <c r="BC22" s="14"/>
      <c r="BD22" s="14" t="s">
        <v>28</v>
      </c>
      <c r="BE22" s="14"/>
      <c r="BF22" s="14"/>
      <c r="BG22" s="14" t="s">
        <v>28</v>
      </c>
      <c r="BH22" s="14"/>
      <c r="BI22" s="14"/>
      <c r="BJ22" s="14" t="s">
        <v>28</v>
      </c>
      <c r="BK22" s="14"/>
      <c r="BL22" s="14"/>
      <c r="BM22" s="14" t="s">
        <v>28</v>
      </c>
      <c r="BN22" s="14"/>
      <c r="BO22" s="14"/>
      <c r="BP22" s="14"/>
      <c r="BQ22" s="14"/>
      <c r="BR22" s="14"/>
      <c r="BS22" s="14" t="s">
        <v>28</v>
      </c>
      <c r="BT22" s="14"/>
      <c r="BU22" s="14"/>
      <c r="BV22" s="14" t="s">
        <v>28</v>
      </c>
      <c r="BW22" s="14"/>
      <c r="BX22" s="14"/>
      <c r="BY22" s="14" t="s">
        <v>28</v>
      </c>
      <c r="BZ22" s="14"/>
      <c r="CA22" s="14"/>
      <c r="CB22" s="14" t="s">
        <v>28</v>
      </c>
      <c r="CC22" s="14"/>
      <c r="CD22" s="14"/>
      <c r="CE22" s="14" t="s">
        <v>28</v>
      </c>
      <c r="CF22" s="14"/>
      <c r="CG22" s="14"/>
      <c r="CH22" s="14" t="s">
        <v>28</v>
      </c>
      <c r="CI22" s="14"/>
      <c r="CJ22" s="14"/>
      <c r="CK22" s="14"/>
      <c r="CL22" s="14"/>
      <c r="CM22" s="14"/>
      <c r="CN22" s="14" t="s">
        <v>28</v>
      </c>
      <c r="CO22" s="14"/>
      <c r="CP22" s="14"/>
      <c r="CQ22" s="14" t="s">
        <v>28</v>
      </c>
      <c r="CR22" s="14"/>
      <c r="CS22" s="14"/>
      <c r="CT22" s="14" t="s">
        <v>28</v>
      </c>
      <c r="CU22" s="14"/>
      <c r="CV22" s="14"/>
      <c r="CW22" s="14" t="s">
        <v>28</v>
      </c>
      <c r="CX22" s="14"/>
      <c r="CY22" s="14"/>
      <c r="CZ22" s="14" t="s">
        <v>34</v>
      </c>
      <c r="DA22" s="14"/>
      <c r="DB22" s="14"/>
      <c r="DC22" s="14"/>
      <c r="DD22" s="14"/>
      <c r="DE22" s="14"/>
    </row>
    <row r="23" spans="1:109" ht="15">
      <c r="A23" s="2">
        <v>14</v>
      </c>
      <c r="B23" s="12" t="s">
        <v>80</v>
      </c>
      <c r="C23" s="2" t="s">
        <v>7</v>
      </c>
      <c r="D23" s="2" t="s">
        <v>4</v>
      </c>
      <c r="E23" s="71">
        <f t="shared" si="0"/>
        <v>25</v>
      </c>
      <c r="F23" s="72">
        <f t="shared" si="1"/>
        <v>10.5</v>
      </c>
      <c r="G23" s="72">
        <f t="shared" si="2"/>
        <v>0</v>
      </c>
      <c r="H23" s="73">
        <f t="shared" si="3"/>
        <v>1.5</v>
      </c>
      <c r="I23" s="73">
        <f t="shared" si="4"/>
        <v>4</v>
      </c>
      <c r="J23" s="73">
        <f t="shared" si="5"/>
        <v>0</v>
      </c>
      <c r="K23" s="74">
        <f t="shared" si="6"/>
        <v>0</v>
      </c>
      <c r="L23" s="74">
        <f t="shared" si="7"/>
        <v>0</v>
      </c>
      <c r="M23" s="74">
        <f t="shared" si="8"/>
        <v>0</v>
      </c>
      <c r="N23" s="54">
        <f t="shared" si="9"/>
        <v>0</v>
      </c>
      <c r="O23" s="54">
        <f t="shared" si="10"/>
        <v>0</v>
      </c>
      <c r="P23" s="55">
        <f t="shared" si="11"/>
        <v>1</v>
      </c>
      <c r="Q23" s="15" t="s">
        <v>28</v>
      </c>
      <c r="R23" s="15">
        <v>3</v>
      </c>
      <c r="S23" s="15"/>
      <c r="T23" s="15" t="s">
        <v>28</v>
      </c>
      <c r="U23" s="15"/>
      <c r="V23" s="15"/>
      <c r="W23" s="15" t="s">
        <v>28</v>
      </c>
      <c r="X23" s="15"/>
      <c r="Y23" s="15"/>
      <c r="Z23" s="15"/>
      <c r="AA23" s="15"/>
      <c r="AB23" s="15"/>
      <c r="AC23" s="15" t="s">
        <v>28</v>
      </c>
      <c r="AD23" s="15">
        <v>4</v>
      </c>
      <c r="AE23" s="15"/>
      <c r="AF23" s="15" t="s">
        <v>28</v>
      </c>
      <c r="AG23" s="15"/>
      <c r="AH23" s="15"/>
      <c r="AI23" s="15" t="s">
        <v>28</v>
      </c>
      <c r="AJ23" s="15"/>
      <c r="AK23" s="15"/>
      <c r="AL23" s="15" t="s">
        <v>28</v>
      </c>
      <c r="AM23" s="15"/>
      <c r="AN23" s="15"/>
      <c r="AO23" s="15" t="s">
        <v>28</v>
      </c>
      <c r="AP23" s="15"/>
      <c r="AQ23" s="15"/>
      <c r="AR23" s="15" t="s">
        <v>28</v>
      </c>
      <c r="AS23" s="15"/>
      <c r="AT23" s="15"/>
      <c r="AU23" s="15" t="s">
        <v>32</v>
      </c>
      <c r="AV23" s="15">
        <v>2</v>
      </c>
      <c r="AW23" s="15"/>
      <c r="AX23" s="15" t="s">
        <v>28</v>
      </c>
      <c r="AY23" s="15"/>
      <c r="AZ23" s="15"/>
      <c r="BA23" s="15" t="s">
        <v>28</v>
      </c>
      <c r="BB23" s="15"/>
      <c r="BC23" s="15"/>
      <c r="BD23" s="15" t="s">
        <v>28</v>
      </c>
      <c r="BE23" s="15"/>
      <c r="BF23" s="15"/>
      <c r="BG23" s="15" t="s">
        <v>28</v>
      </c>
      <c r="BH23" s="15"/>
      <c r="BI23" s="15"/>
      <c r="BJ23" s="15" t="s">
        <v>28</v>
      </c>
      <c r="BK23" s="15"/>
      <c r="BL23" s="15"/>
      <c r="BM23" s="15" t="s">
        <v>28</v>
      </c>
      <c r="BN23" s="15"/>
      <c r="BO23" s="15"/>
      <c r="BP23" s="15"/>
      <c r="BQ23" s="15"/>
      <c r="BR23" s="15"/>
      <c r="BS23" s="15" t="s">
        <v>28</v>
      </c>
      <c r="BT23" s="15"/>
      <c r="BU23" s="15"/>
      <c r="BV23" s="15" t="s">
        <v>28</v>
      </c>
      <c r="BW23" s="15"/>
      <c r="BX23" s="15"/>
      <c r="BY23" s="15" t="s">
        <v>28</v>
      </c>
      <c r="BZ23" s="15"/>
      <c r="CA23" s="15"/>
      <c r="CB23" s="15" t="s">
        <v>28</v>
      </c>
      <c r="CC23" s="15"/>
      <c r="CD23" s="15"/>
      <c r="CE23" s="15" t="s">
        <v>28</v>
      </c>
      <c r="CF23" s="15"/>
      <c r="CG23" s="15"/>
      <c r="CH23" s="15" t="s">
        <v>28</v>
      </c>
      <c r="CI23" s="15"/>
      <c r="CJ23" s="15"/>
      <c r="CK23" s="15"/>
      <c r="CL23" s="15"/>
      <c r="CM23" s="15"/>
      <c r="CN23" s="15" t="s">
        <v>28</v>
      </c>
      <c r="CO23" s="15"/>
      <c r="CP23" s="15"/>
      <c r="CQ23" s="15" t="s">
        <v>28</v>
      </c>
      <c r="CR23" s="15"/>
      <c r="CS23" s="15"/>
      <c r="CT23" s="15" t="s">
        <v>28</v>
      </c>
      <c r="CU23" s="15"/>
      <c r="CV23" s="15"/>
      <c r="CW23" s="15" t="s">
        <v>28</v>
      </c>
      <c r="CX23" s="15"/>
      <c r="CY23" s="15"/>
      <c r="CZ23" s="15" t="s">
        <v>34</v>
      </c>
      <c r="DA23" s="15"/>
      <c r="DB23" s="15"/>
      <c r="DC23" s="15"/>
      <c r="DD23" s="15"/>
      <c r="DE23" s="15"/>
    </row>
    <row r="24" spans="1:14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">
      <c r="A25" s="7"/>
      <c r="B25" s="7" t="s">
        <v>21</v>
      </c>
      <c r="C25" s="8" t="s">
        <v>35</v>
      </c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">
      <c r="A26" s="7"/>
      <c r="B26" s="7"/>
      <c r="C26" s="8" t="s">
        <v>19</v>
      </c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5">
      <c r="A27" s="7"/>
      <c r="B27" s="7"/>
      <c r="C27" s="8" t="s">
        <v>42</v>
      </c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">
      <c r="A28" s="7"/>
      <c r="B28" s="7"/>
      <c r="C28" s="8" t="s">
        <v>37</v>
      </c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7"/>
      <c r="B29" s="7"/>
      <c r="C29" s="7" t="s">
        <v>40</v>
      </c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7"/>
      <c r="B30" s="7"/>
      <c r="C30" s="7" t="s">
        <v>41</v>
      </c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7"/>
      <c r="B31" s="7"/>
      <c r="C31" s="7" t="s">
        <v>43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7"/>
      <c r="B32" s="7"/>
      <c r="C32" s="7" t="s">
        <v>20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7"/>
      <c r="B33" s="7"/>
      <c r="C33" s="7" t="s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7"/>
      <c r="B34" s="7"/>
      <c r="C34" s="7" t="s"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7"/>
      <c r="B35" s="7"/>
      <c r="C35" s="7" t="s">
        <v>73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ht="12.75">
      <c r="C36" s="7" t="s">
        <v>38</v>
      </c>
    </row>
    <row r="40" ht="12.75">
      <c r="F40" s="17" t="str">
        <f>"BẢNG TỔNG NGÀY CÔNG THÁNG "&amp;TEXT(MONTH(Q7),"00")&amp;" NĂM 2015"</f>
        <v>BẢNG TỔNG NGÀY CÔNG THÁNG 04 NĂM 2015</v>
      </c>
    </row>
    <row r="41" ht="12.75">
      <c r="F41" s="17"/>
    </row>
    <row r="42" spans="6:11" ht="12.75">
      <c r="F42" s="17" t="s">
        <v>50</v>
      </c>
      <c r="H42" s="17">
        <f>(COUNTIF(Q6:DE6,"&gt;1")-COUNTIF(Q9:DE9,"L"))/3</f>
        <v>25</v>
      </c>
      <c r="J42" s="17" t="s">
        <v>53</v>
      </c>
      <c r="K42" s="17">
        <f>COUNTIF(Q9:DE9,"L")/3</f>
        <v>1</v>
      </c>
    </row>
    <row r="43" spans="6:11" ht="12.75">
      <c r="F43" s="17" t="s">
        <v>76</v>
      </c>
      <c r="H43" s="17"/>
      <c r="J43" s="17"/>
      <c r="K43" s="17">
        <v>3</v>
      </c>
    </row>
    <row r="45" spans="1:22" ht="45" customHeight="1">
      <c r="A45" s="91" t="s">
        <v>49</v>
      </c>
      <c r="B45" s="91" t="s">
        <v>0</v>
      </c>
      <c r="C45" s="91" t="s">
        <v>1</v>
      </c>
      <c r="D45" s="91" t="s">
        <v>2</v>
      </c>
      <c r="E45" s="93" t="s">
        <v>22</v>
      </c>
      <c r="F45" s="94"/>
      <c r="G45" s="95"/>
      <c r="H45" s="93" t="s">
        <v>3</v>
      </c>
      <c r="I45" s="94"/>
      <c r="J45" s="95"/>
      <c r="K45" s="93" t="s">
        <v>23</v>
      </c>
      <c r="L45" s="94"/>
      <c r="M45" s="95"/>
      <c r="N45" s="89" t="s">
        <v>24</v>
      </c>
      <c r="O45" s="89" t="s">
        <v>25</v>
      </c>
      <c r="P45" s="89" t="s">
        <v>23</v>
      </c>
      <c r="Q45" s="96" t="s">
        <v>54</v>
      </c>
      <c r="R45" s="97"/>
      <c r="S45" s="96" t="s">
        <v>74</v>
      </c>
      <c r="T45" s="97"/>
      <c r="U45" s="96" t="s">
        <v>75</v>
      </c>
      <c r="V45" s="97"/>
    </row>
    <row r="46" spans="1:22" ht="55.5" customHeight="1">
      <c r="A46" s="92"/>
      <c r="B46" s="92"/>
      <c r="C46" s="92"/>
      <c r="D46" s="92"/>
      <c r="E46" s="18" t="s">
        <v>26</v>
      </c>
      <c r="F46" s="18" t="s">
        <v>52</v>
      </c>
      <c r="G46" s="18" t="s">
        <v>51</v>
      </c>
      <c r="H46" s="18" t="s">
        <v>26</v>
      </c>
      <c r="I46" s="18" t="s">
        <v>52</v>
      </c>
      <c r="J46" s="18" t="s">
        <v>51</v>
      </c>
      <c r="K46" s="18" t="s">
        <v>26</v>
      </c>
      <c r="L46" s="18" t="s">
        <v>52</v>
      </c>
      <c r="M46" s="18" t="s">
        <v>51</v>
      </c>
      <c r="N46" s="90"/>
      <c r="O46" s="90"/>
      <c r="P46" s="90"/>
      <c r="Q46" s="98"/>
      <c r="R46" s="99"/>
      <c r="S46" s="98"/>
      <c r="T46" s="99"/>
      <c r="U46" s="98"/>
      <c r="V46" s="99"/>
    </row>
    <row r="47" spans="1:22" ht="15">
      <c r="A47" s="11">
        <v>1</v>
      </c>
      <c r="B47" s="12" t="s">
        <v>80</v>
      </c>
      <c r="C47" s="11" t="s">
        <v>5</v>
      </c>
      <c r="D47" s="11" t="s">
        <v>6</v>
      </c>
      <c r="E47" s="19">
        <f aca="true" t="shared" si="12" ref="E47:E60">E10</f>
        <v>24</v>
      </c>
      <c r="F47" s="20">
        <f aca="true" t="shared" si="13" ref="F47:G60">F10/$G$4</f>
        <v>2.4375</v>
      </c>
      <c r="G47" s="19">
        <f t="shared" si="13"/>
        <v>0.5</v>
      </c>
      <c r="H47" s="19">
        <f aca="true" t="shared" si="14" ref="H47:H60">H10</f>
        <v>2.25</v>
      </c>
      <c r="I47" s="19">
        <f aca="true" t="shared" si="15" ref="I47:J60">I10/$G$4</f>
        <v>1</v>
      </c>
      <c r="J47" s="19">
        <f t="shared" si="15"/>
        <v>0.75</v>
      </c>
      <c r="K47" s="19">
        <f aca="true" t="shared" si="16" ref="K47:K60">K10</f>
        <v>3</v>
      </c>
      <c r="L47" s="19">
        <f aca="true" t="shared" si="17" ref="L47:M60">L10/$G$4</f>
        <v>1.125</v>
      </c>
      <c r="M47" s="19">
        <f t="shared" si="17"/>
        <v>0</v>
      </c>
      <c r="N47" s="19">
        <f aca="true" t="shared" si="18" ref="N47:P60">N10</f>
        <v>0</v>
      </c>
      <c r="O47" s="19">
        <f t="shared" si="18"/>
        <v>1</v>
      </c>
      <c r="P47" s="19">
        <f t="shared" si="18"/>
        <v>0</v>
      </c>
      <c r="Q47" s="102">
        <f>ROUND(SUM(E47:P47),1)</f>
        <v>36.1</v>
      </c>
      <c r="R47" s="102"/>
      <c r="S47" s="100">
        <f>COUNTIF($Q10:$DE10,"X")+COUNTIF($Q10:$DE10,"TC")+COUNTIF($Q10:$DE10,"TCL")</f>
        <v>26</v>
      </c>
      <c r="T47" s="101"/>
      <c r="U47" s="100">
        <f>SUMPRODUCT((Q8:$DE$8="T5")*(Q10:DE10&gt;$K$43))</f>
        <v>3</v>
      </c>
      <c r="V47" s="101"/>
    </row>
    <row r="48" spans="1:22" ht="15">
      <c r="A48" s="1">
        <v>2</v>
      </c>
      <c r="B48" s="12" t="s">
        <v>80</v>
      </c>
      <c r="C48" s="1" t="s">
        <v>7</v>
      </c>
      <c r="D48" s="1" t="s">
        <v>6</v>
      </c>
      <c r="E48" s="21">
        <f t="shared" si="12"/>
        <v>25</v>
      </c>
      <c r="F48" s="22">
        <f t="shared" si="13"/>
        <v>2.8125</v>
      </c>
      <c r="G48" s="21">
        <f t="shared" si="13"/>
        <v>0.75</v>
      </c>
      <c r="H48" s="21">
        <f t="shared" si="14"/>
        <v>1.5</v>
      </c>
      <c r="I48" s="21">
        <f t="shared" si="15"/>
        <v>1</v>
      </c>
      <c r="J48" s="21">
        <f t="shared" si="15"/>
        <v>0.75</v>
      </c>
      <c r="K48" s="21">
        <f t="shared" si="16"/>
        <v>3</v>
      </c>
      <c r="L48" s="21">
        <f t="shared" si="17"/>
        <v>2.25</v>
      </c>
      <c r="M48" s="21">
        <f t="shared" si="17"/>
        <v>0.625</v>
      </c>
      <c r="N48" s="21">
        <f t="shared" si="18"/>
        <v>0</v>
      </c>
      <c r="O48" s="21">
        <f t="shared" si="18"/>
        <v>0</v>
      </c>
      <c r="P48" s="21">
        <f t="shared" si="18"/>
        <v>0</v>
      </c>
      <c r="Q48" s="80">
        <f aca="true" t="shared" si="19" ref="Q48:Q60">ROUND(SUM(E48:P48),1)</f>
        <v>37.7</v>
      </c>
      <c r="R48" s="80"/>
      <c r="S48" s="75">
        <f aca="true" t="shared" si="20" ref="S48:S60">COUNTIF($Q11:$DE11,"X")+COUNTIF($Q11:$DE11,"TC")+COUNTIF($Q11:$DE11,"TCL")</f>
        <v>27</v>
      </c>
      <c r="T48" s="76"/>
      <c r="U48" s="75">
        <f>SUMPRODUCT((Q$8:$DE9="T5")*(Q11:DE11&gt;$K$43))</f>
        <v>4</v>
      </c>
      <c r="V48" s="76"/>
    </row>
    <row r="49" spans="1:22" ht="15">
      <c r="A49" s="1">
        <v>3</v>
      </c>
      <c r="B49" s="12" t="s">
        <v>80</v>
      </c>
      <c r="C49" s="1" t="s">
        <v>7</v>
      </c>
      <c r="D49" s="1" t="s">
        <v>4</v>
      </c>
      <c r="E49" s="21">
        <f t="shared" si="12"/>
        <v>25</v>
      </c>
      <c r="F49" s="22">
        <f t="shared" si="13"/>
        <v>2.0625</v>
      </c>
      <c r="G49" s="21">
        <f t="shared" si="13"/>
        <v>1.25</v>
      </c>
      <c r="H49" s="21">
        <f t="shared" si="14"/>
        <v>1.5</v>
      </c>
      <c r="I49" s="21">
        <f t="shared" si="15"/>
        <v>0.75</v>
      </c>
      <c r="J49" s="21">
        <f t="shared" si="15"/>
        <v>0</v>
      </c>
      <c r="K49" s="21">
        <f t="shared" si="16"/>
        <v>0</v>
      </c>
      <c r="L49" s="21">
        <f t="shared" si="17"/>
        <v>0</v>
      </c>
      <c r="M49" s="21">
        <f t="shared" si="17"/>
        <v>0</v>
      </c>
      <c r="N49" s="21">
        <f t="shared" si="18"/>
        <v>0</v>
      </c>
      <c r="O49" s="21">
        <f t="shared" si="18"/>
        <v>0</v>
      </c>
      <c r="P49" s="21">
        <f t="shared" si="18"/>
        <v>1</v>
      </c>
      <c r="Q49" s="80">
        <f t="shared" si="19"/>
        <v>31.6</v>
      </c>
      <c r="R49" s="80"/>
      <c r="S49" s="75">
        <f t="shared" si="20"/>
        <v>26</v>
      </c>
      <c r="T49" s="76"/>
      <c r="U49" s="75">
        <f>SUMPRODUCT((Q$8:$DE10="T5")*(Q12:DE12&gt;$K$43))</f>
        <v>2</v>
      </c>
      <c r="V49" s="76"/>
    </row>
    <row r="50" spans="1:22" ht="15">
      <c r="A50" s="1">
        <v>4</v>
      </c>
      <c r="B50" s="12" t="s">
        <v>80</v>
      </c>
      <c r="C50" s="1" t="s">
        <v>7</v>
      </c>
      <c r="D50" s="1" t="s">
        <v>4</v>
      </c>
      <c r="E50" s="21">
        <f t="shared" si="12"/>
        <v>25</v>
      </c>
      <c r="F50" s="22">
        <f t="shared" si="13"/>
        <v>2.0625</v>
      </c>
      <c r="G50" s="21">
        <f t="shared" si="13"/>
        <v>0.75</v>
      </c>
      <c r="H50" s="21">
        <f t="shared" si="14"/>
        <v>0</v>
      </c>
      <c r="I50" s="21">
        <f t="shared" si="15"/>
        <v>0</v>
      </c>
      <c r="J50" s="21">
        <f t="shared" si="15"/>
        <v>0</v>
      </c>
      <c r="K50" s="21">
        <f t="shared" si="16"/>
        <v>0</v>
      </c>
      <c r="L50" s="21">
        <f t="shared" si="17"/>
        <v>0</v>
      </c>
      <c r="M50" s="21">
        <f t="shared" si="17"/>
        <v>0</v>
      </c>
      <c r="N50" s="21">
        <f t="shared" si="18"/>
        <v>0</v>
      </c>
      <c r="O50" s="21">
        <f t="shared" si="18"/>
        <v>0</v>
      </c>
      <c r="P50" s="21">
        <f t="shared" si="18"/>
        <v>1</v>
      </c>
      <c r="Q50" s="80">
        <f t="shared" si="19"/>
        <v>28.8</v>
      </c>
      <c r="R50" s="80"/>
      <c r="S50" s="75">
        <f t="shared" si="20"/>
        <v>25</v>
      </c>
      <c r="T50" s="76"/>
      <c r="U50" s="75">
        <f>SUMPRODUCT((Q$8:$DE11="T5")*(Q13:DE13&gt;$K$43))</f>
        <v>2</v>
      </c>
      <c r="V50" s="76"/>
    </row>
    <row r="51" spans="1:22" ht="15">
      <c r="A51" s="1">
        <v>5</v>
      </c>
      <c r="B51" s="12" t="s">
        <v>80</v>
      </c>
      <c r="C51" s="1" t="s">
        <v>7</v>
      </c>
      <c r="D51" s="1" t="s">
        <v>4</v>
      </c>
      <c r="E51" s="21">
        <f t="shared" si="12"/>
        <v>24.75</v>
      </c>
      <c r="F51" s="22">
        <f t="shared" si="13"/>
        <v>2.0625</v>
      </c>
      <c r="G51" s="21">
        <f t="shared" si="13"/>
        <v>0.75</v>
      </c>
      <c r="H51" s="21">
        <f t="shared" si="14"/>
        <v>0</v>
      </c>
      <c r="I51" s="21">
        <f t="shared" si="15"/>
        <v>0</v>
      </c>
      <c r="J51" s="21">
        <f t="shared" si="15"/>
        <v>0</v>
      </c>
      <c r="K51" s="21">
        <f t="shared" si="16"/>
        <v>0</v>
      </c>
      <c r="L51" s="21">
        <f t="shared" si="17"/>
        <v>0</v>
      </c>
      <c r="M51" s="21">
        <f t="shared" si="17"/>
        <v>0</v>
      </c>
      <c r="N51" s="21">
        <f t="shared" si="18"/>
        <v>0</v>
      </c>
      <c r="O51" s="21">
        <f t="shared" si="18"/>
        <v>0</v>
      </c>
      <c r="P51" s="21">
        <f t="shared" si="18"/>
        <v>1</v>
      </c>
      <c r="Q51" s="80">
        <f t="shared" si="19"/>
        <v>28.6</v>
      </c>
      <c r="R51" s="80"/>
      <c r="S51" s="75">
        <f t="shared" si="20"/>
        <v>24</v>
      </c>
      <c r="T51" s="76"/>
      <c r="U51" s="75">
        <f>SUMPRODUCT((Q$8:$DE12="T5")*(Q14:DE14&gt;$K$43))</f>
        <v>2</v>
      </c>
      <c r="V51" s="76"/>
    </row>
    <row r="52" spans="1:22" ht="15">
      <c r="A52" s="1">
        <v>6</v>
      </c>
      <c r="B52" s="12" t="s">
        <v>80</v>
      </c>
      <c r="C52" s="1" t="s">
        <v>7</v>
      </c>
      <c r="D52" s="1" t="s">
        <v>4</v>
      </c>
      <c r="E52" s="21">
        <f t="shared" si="12"/>
        <v>25</v>
      </c>
      <c r="F52" s="22">
        <f t="shared" si="13"/>
        <v>2.0625</v>
      </c>
      <c r="G52" s="21">
        <f t="shared" si="13"/>
        <v>0.75</v>
      </c>
      <c r="H52" s="21">
        <f t="shared" si="14"/>
        <v>0</v>
      </c>
      <c r="I52" s="21">
        <f t="shared" si="15"/>
        <v>0</v>
      </c>
      <c r="J52" s="21">
        <f t="shared" si="15"/>
        <v>0</v>
      </c>
      <c r="K52" s="21">
        <f t="shared" si="16"/>
        <v>0</v>
      </c>
      <c r="L52" s="21">
        <f t="shared" si="17"/>
        <v>0</v>
      </c>
      <c r="M52" s="21">
        <f t="shared" si="17"/>
        <v>0</v>
      </c>
      <c r="N52" s="21">
        <f t="shared" si="18"/>
        <v>0</v>
      </c>
      <c r="O52" s="21">
        <f t="shared" si="18"/>
        <v>0</v>
      </c>
      <c r="P52" s="21">
        <f t="shared" si="18"/>
        <v>1</v>
      </c>
      <c r="Q52" s="80">
        <f t="shared" si="19"/>
        <v>28.8</v>
      </c>
      <c r="R52" s="80"/>
      <c r="S52" s="75">
        <f t="shared" si="20"/>
        <v>25</v>
      </c>
      <c r="T52" s="76"/>
      <c r="U52" s="75">
        <f>SUMPRODUCT((Q$8:$DE13="T5")*(Q15:DE15&gt;$K$43))</f>
        <v>2</v>
      </c>
      <c r="V52" s="76"/>
    </row>
    <row r="53" spans="1:22" ht="15">
      <c r="A53" s="1">
        <v>7</v>
      </c>
      <c r="B53" s="12" t="s">
        <v>80</v>
      </c>
      <c r="C53" s="1" t="s">
        <v>16</v>
      </c>
      <c r="D53" s="1" t="s">
        <v>6</v>
      </c>
      <c r="E53" s="21">
        <f t="shared" si="12"/>
        <v>25</v>
      </c>
      <c r="F53" s="22">
        <f t="shared" si="13"/>
        <v>2.0625</v>
      </c>
      <c r="G53" s="21">
        <f t="shared" si="13"/>
        <v>0.5</v>
      </c>
      <c r="H53" s="21">
        <f t="shared" si="14"/>
        <v>0</v>
      </c>
      <c r="I53" s="21">
        <f t="shared" si="15"/>
        <v>0</v>
      </c>
      <c r="J53" s="21">
        <f t="shared" si="15"/>
        <v>0</v>
      </c>
      <c r="K53" s="21">
        <f t="shared" si="16"/>
        <v>0</v>
      </c>
      <c r="L53" s="21">
        <f t="shared" si="17"/>
        <v>0</v>
      </c>
      <c r="M53" s="21">
        <f t="shared" si="17"/>
        <v>0</v>
      </c>
      <c r="N53" s="21">
        <f t="shared" si="18"/>
        <v>0</v>
      </c>
      <c r="O53" s="21">
        <f t="shared" si="18"/>
        <v>0</v>
      </c>
      <c r="P53" s="21">
        <f t="shared" si="18"/>
        <v>1</v>
      </c>
      <c r="Q53" s="80">
        <f t="shared" si="19"/>
        <v>28.6</v>
      </c>
      <c r="R53" s="80"/>
      <c r="S53" s="75">
        <f t="shared" si="20"/>
        <v>25</v>
      </c>
      <c r="T53" s="76"/>
      <c r="U53" s="75">
        <f>SUMPRODUCT((Q$8:$DE14="T5")*(Q16:DE16&gt;$K$43))</f>
        <v>2</v>
      </c>
      <c r="V53" s="76"/>
    </row>
    <row r="54" spans="1:22" ht="15">
      <c r="A54" s="1">
        <v>8</v>
      </c>
      <c r="B54" s="12" t="s">
        <v>80</v>
      </c>
      <c r="C54" s="1" t="s">
        <v>16</v>
      </c>
      <c r="D54" s="1" t="s">
        <v>6</v>
      </c>
      <c r="E54" s="21">
        <f t="shared" si="12"/>
        <v>25</v>
      </c>
      <c r="F54" s="22">
        <f t="shared" si="13"/>
        <v>2.0625</v>
      </c>
      <c r="G54" s="21">
        <f t="shared" si="13"/>
        <v>0.5</v>
      </c>
      <c r="H54" s="21">
        <f t="shared" si="14"/>
        <v>0</v>
      </c>
      <c r="I54" s="21">
        <f t="shared" si="15"/>
        <v>0</v>
      </c>
      <c r="J54" s="21">
        <f t="shared" si="15"/>
        <v>0</v>
      </c>
      <c r="K54" s="21">
        <f t="shared" si="16"/>
        <v>0</v>
      </c>
      <c r="L54" s="21">
        <f t="shared" si="17"/>
        <v>0</v>
      </c>
      <c r="M54" s="21">
        <f t="shared" si="17"/>
        <v>0</v>
      </c>
      <c r="N54" s="21">
        <f t="shared" si="18"/>
        <v>0</v>
      </c>
      <c r="O54" s="21">
        <f t="shared" si="18"/>
        <v>0</v>
      </c>
      <c r="P54" s="21">
        <f t="shared" si="18"/>
        <v>1</v>
      </c>
      <c r="Q54" s="80">
        <f t="shared" si="19"/>
        <v>28.6</v>
      </c>
      <c r="R54" s="80"/>
      <c r="S54" s="75">
        <f t="shared" si="20"/>
        <v>25</v>
      </c>
      <c r="T54" s="76"/>
      <c r="U54" s="75">
        <f>SUMPRODUCT((Q$8:$DE15="T5")*(Q17:DE17&gt;$K$43))</f>
        <v>2</v>
      </c>
      <c r="V54" s="76"/>
    </row>
    <row r="55" spans="1:22" ht="15">
      <c r="A55" s="1">
        <v>9</v>
      </c>
      <c r="B55" s="12" t="s">
        <v>80</v>
      </c>
      <c r="C55" s="1" t="s">
        <v>16</v>
      </c>
      <c r="D55" s="1" t="s">
        <v>4</v>
      </c>
      <c r="E55" s="21">
        <f t="shared" si="12"/>
        <v>25</v>
      </c>
      <c r="F55" s="22">
        <f t="shared" si="13"/>
        <v>2.0625</v>
      </c>
      <c r="G55" s="21">
        <f t="shared" si="13"/>
        <v>1</v>
      </c>
      <c r="H55" s="21">
        <f t="shared" si="14"/>
        <v>0</v>
      </c>
      <c r="I55" s="21">
        <f t="shared" si="15"/>
        <v>0</v>
      </c>
      <c r="J55" s="21">
        <f t="shared" si="15"/>
        <v>0</v>
      </c>
      <c r="K55" s="21">
        <f t="shared" si="16"/>
        <v>0</v>
      </c>
      <c r="L55" s="21">
        <f t="shared" si="17"/>
        <v>0</v>
      </c>
      <c r="M55" s="21">
        <f t="shared" si="17"/>
        <v>0</v>
      </c>
      <c r="N55" s="21">
        <f t="shared" si="18"/>
        <v>0</v>
      </c>
      <c r="O55" s="21">
        <f t="shared" si="18"/>
        <v>0</v>
      </c>
      <c r="P55" s="21">
        <f t="shared" si="18"/>
        <v>1</v>
      </c>
      <c r="Q55" s="80">
        <f t="shared" si="19"/>
        <v>29.1</v>
      </c>
      <c r="R55" s="80"/>
      <c r="S55" s="75">
        <f t="shared" si="20"/>
        <v>25</v>
      </c>
      <c r="T55" s="76"/>
      <c r="U55" s="75">
        <f>SUMPRODUCT((Q$8:$DE16="T5")*(Q18:DE18&gt;$K$43))</f>
        <v>2</v>
      </c>
      <c r="V55" s="76"/>
    </row>
    <row r="56" spans="1:22" ht="15">
      <c r="A56" s="1">
        <v>10</v>
      </c>
      <c r="B56" s="12" t="s">
        <v>80</v>
      </c>
      <c r="C56" s="1" t="s">
        <v>16</v>
      </c>
      <c r="D56" s="1" t="s">
        <v>4</v>
      </c>
      <c r="E56" s="21">
        <f t="shared" si="12"/>
        <v>25</v>
      </c>
      <c r="F56" s="22">
        <f t="shared" si="13"/>
        <v>2.0625</v>
      </c>
      <c r="G56" s="21">
        <f t="shared" si="13"/>
        <v>1</v>
      </c>
      <c r="H56" s="21">
        <f t="shared" si="14"/>
        <v>1.5</v>
      </c>
      <c r="I56" s="21">
        <f t="shared" si="15"/>
        <v>0.5</v>
      </c>
      <c r="J56" s="21">
        <f t="shared" si="15"/>
        <v>0</v>
      </c>
      <c r="K56" s="21">
        <f t="shared" si="16"/>
        <v>0</v>
      </c>
      <c r="L56" s="21">
        <f t="shared" si="17"/>
        <v>0</v>
      </c>
      <c r="M56" s="21">
        <f t="shared" si="17"/>
        <v>0</v>
      </c>
      <c r="N56" s="21">
        <f t="shared" si="18"/>
        <v>0</v>
      </c>
      <c r="O56" s="21">
        <f t="shared" si="18"/>
        <v>0</v>
      </c>
      <c r="P56" s="21">
        <f t="shared" si="18"/>
        <v>1</v>
      </c>
      <c r="Q56" s="80">
        <f t="shared" si="19"/>
        <v>31.1</v>
      </c>
      <c r="R56" s="80"/>
      <c r="S56" s="75">
        <f t="shared" si="20"/>
        <v>26</v>
      </c>
      <c r="T56" s="76"/>
      <c r="U56" s="75">
        <f>SUMPRODUCT((Q$8:$DE17="T5")*(Q19:DE19&gt;$K$43))</f>
        <v>2</v>
      </c>
      <c r="V56" s="76"/>
    </row>
    <row r="57" spans="1:22" ht="15">
      <c r="A57" s="1">
        <v>11</v>
      </c>
      <c r="B57" s="12" t="s">
        <v>80</v>
      </c>
      <c r="C57" s="1" t="s">
        <v>7</v>
      </c>
      <c r="D57" s="1" t="s">
        <v>4</v>
      </c>
      <c r="E57" s="21">
        <f t="shared" si="12"/>
        <v>24.5</v>
      </c>
      <c r="F57" s="22">
        <f t="shared" si="13"/>
        <v>1.3125</v>
      </c>
      <c r="G57" s="21">
        <f t="shared" si="13"/>
        <v>0</v>
      </c>
      <c r="H57" s="21">
        <f t="shared" si="14"/>
        <v>1.5</v>
      </c>
      <c r="I57" s="21">
        <f t="shared" si="15"/>
        <v>0.5</v>
      </c>
      <c r="J57" s="21">
        <f t="shared" si="15"/>
        <v>0</v>
      </c>
      <c r="K57" s="21">
        <f t="shared" si="16"/>
        <v>0</v>
      </c>
      <c r="L57" s="21">
        <f t="shared" si="17"/>
        <v>0</v>
      </c>
      <c r="M57" s="21">
        <f t="shared" si="17"/>
        <v>0</v>
      </c>
      <c r="N57" s="21">
        <f t="shared" si="18"/>
        <v>0</v>
      </c>
      <c r="O57" s="21">
        <f t="shared" si="18"/>
        <v>0</v>
      </c>
      <c r="P57" s="21">
        <f t="shared" si="18"/>
        <v>1</v>
      </c>
      <c r="Q57" s="80">
        <f t="shared" si="19"/>
        <v>28.8</v>
      </c>
      <c r="R57" s="80"/>
      <c r="S57" s="75">
        <f t="shared" si="20"/>
        <v>25</v>
      </c>
      <c r="T57" s="76"/>
      <c r="U57" s="75">
        <f>SUMPRODUCT((Q$8:$DE18="T5")*(Q20:DE20&gt;$K$43))</f>
        <v>1</v>
      </c>
      <c r="V57" s="76"/>
    </row>
    <row r="58" spans="1:22" ht="15">
      <c r="A58" s="1">
        <v>12</v>
      </c>
      <c r="B58" s="12" t="s">
        <v>80</v>
      </c>
      <c r="C58" s="1" t="s">
        <v>7</v>
      </c>
      <c r="D58" s="1" t="s">
        <v>4</v>
      </c>
      <c r="E58" s="21">
        <f t="shared" si="12"/>
        <v>23</v>
      </c>
      <c r="F58" s="22">
        <f t="shared" si="13"/>
        <v>1.3125</v>
      </c>
      <c r="G58" s="21">
        <f t="shared" si="13"/>
        <v>0</v>
      </c>
      <c r="H58" s="21">
        <f t="shared" si="14"/>
        <v>1.5</v>
      </c>
      <c r="I58" s="21">
        <f t="shared" si="15"/>
        <v>0.5</v>
      </c>
      <c r="J58" s="21">
        <f t="shared" si="15"/>
        <v>0</v>
      </c>
      <c r="K58" s="21">
        <f t="shared" si="16"/>
        <v>0</v>
      </c>
      <c r="L58" s="21">
        <f t="shared" si="17"/>
        <v>0</v>
      </c>
      <c r="M58" s="21">
        <f t="shared" si="17"/>
        <v>0</v>
      </c>
      <c r="N58" s="21">
        <f t="shared" si="18"/>
        <v>2</v>
      </c>
      <c r="O58" s="21">
        <f t="shared" si="18"/>
        <v>0</v>
      </c>
      <c r="P58" s="21">
        <f t="shared" si="18"/>
        <v>1</v>
      </c>
      <c r="Q58" s="80">
        <f t="shared" si="19"/>
        <v>29.3</v>
      </c>
      <c r="R58" s="80"/>
      <c r="S58" s="75">
        <f t="shared" si="20"/>
        <v>24</v>
      </c>
      <c r="T58" s="76"/>
      <c r="U58" s="75">
        <f>SUMPRODUCT((Q$8:$DE19="T5")*(Q21:DE21&gt;$K$43))</f>
        <v>1</v>
      </c>
      <c r="V58" s="76"/>
    </row>
    <row r="59" spans="1:22" ht="15">
      <c r="A59" s="1">
        <v>13</v>
      </c>
      <c r="B59" s="12" t="s">
        <v>80</v>
      </c>
      <c r="C59" s="1" t="s">
        <v>7</v>
      </c>
      <c r="D59" s="1" t="s">
        <v>4</v>
      </c>
      <c r="E59" s="21">
        <f t="shared" si="12"/>
        <v>25</v>
      </c>
      <c r="F59" s="22">
        <f t="shared" si="13"/>
        <v>1.3125</v>
      </c>
      <c r="G59" s="21">
        <f t="shared" si="13"/>
        <v>0</v>
      </c>
      <c r="H59" s="21">
        <f t="shared" si="14"/>
        <v>1.5</v>
      </c>
      <c r="I59" s="21">
        <f t="shared" si="15"/>
        <v>0.5</v>
      </c>
      <c r="J59" s="21">
        <f t="shared" si="15"/>
        <v>0</v>
      </c>
      <c r="K59" s="21">
        <f t="shared" si="16"/>
        <v>0</v>
      </c>
      <c r="L59" s="21">
        <f t="shared" si="17"/>
        <v>0</v>
      </c>
      <c r="M59" s="21">
        <f t="shared" si="17"/>
        <v>0</v>
      </c>
      <c r="N59" s="21">
        <f t="shared" si="18"/>
        <v>0</v>
      </c>
      <c r="O59" s="21">
        <f t="shared" si="18"/>
        <v>0</v>
      </c>
      <c r="P59" s="21">
        <f t="shared" si="18"/>
        <v>1</v>
      </c>
      <c r="Q59" s="80">
        <f t="shared" si="19"/>
        <v>29.3</v>
      </c>
      <c r="R59" s="80"/>
      <c r="S59" s="75">
        <f t="shared" si="20"/>
        <v>26</v>
      </c>
      <c r="T59" s="76"/>
      <c r="U59" s="75">
        <f>SUMPRODUCT((Q$8:$DE20="T5")*(Q22:DE22&gt;$K$43))</f>
        <v>1</v>
      </c>
      <c r="V59" s="76"/>
    </row>
    <row r="60" spans="1:22" ht="15">
      <c r="A60" s="2">
        <v>14</v>
      </c>
      <c r="B60" s="12" t="s">
        <v>80</v>
      </c>
      <c r="C60" s="2" t="s">
        <v>7</v>
      </c>
      <c r="D60" s="2" t="s">
        <v>4</v>
      </c>
      <c r="E60" s="23">
        <f t="shared" si="12"/>
        <v>25</v>
      </c>
      <c r="F60" s="24">
        <f t="shared" si="13"/>
        <v>1.3125</v>
      </c>
      <c r="G60" s="23">
        <f t="shared" si="13"/>
        <v>0</v>
      </c>
      <c r="H60" s="23">
        <f t="shared" si="14"/>
        <v>1.5</v>
      </c>
      <c r="I60" s="23">
        <f t="shared" si="15"/>
        <v>0.5</v>
      </c>
      <c r="J60" s="23">
        <f t="shared" si="15"/>
        <v>0</v>
      </c>
      <c r="K60" s="23">
        <f t="shared" si="16"/>
        <v>0</v>
      </c>
      <c r="L60" s="23">
        <f t="shared" si="17"/>
        <v>0</v>
      </c>
      <c r="M60" s="23">
        <f t="shared" si="17"/>
        <v>0</v>
      </c>
      <c r="N60" s="23">
        <f t="shared" si="18"/>
        <v>0</v>
      </c>
      <c r="O60" s="23">
        <f t="shared" si="18"/>
        <v>0</v>
      </c>
      <c r="P60" s="23">
        <f t="shared" si="18"/>
        <v>1</v>
      </c>
      <c r="Q60" s="77">
        <f t="shared" si="19"/>
        <v>29.3</v>
      </c>
      <c r="R60" s="77"/>
      <c r="S60" s="78">
        <f t="shared" si="20"/>
        <v>26</v>
      </c>
      <c r="T60" s="79"/>
      <c r="U60" s="78">
        <f>SUMPRODUCT((Q$8:$DE21="T5")*(Q23:DE23&gt;$K$43))</f>
        <v>1</v>
      </c>
      <c r="V60" s="79"/>
    </row>
  </sheetData>
  <sheetProtection/>
  <mergeCells count="96">
    <mergeCell ref="U60:V60"/>
    <mergeCell ref="U52:V52"/>
    <mergeCell ref="U53:V53"/>
    <mergeCell ref="U54:V54"/>
    <mergeCell ref="U55:V55"/>
    <mergeCell ref="U56:V56"/>
    <mergeCell ref="U57:V57"/>
    <mergeCell ref="U51:V51"/>
    <mergeCell ref="Q50:R50"/>
    <mergeCell ref="Q51:R51"/>
    <mergeCell ref="Q52:R52"/>
    <mergeCell ref="U58:V58"/>
    <mergeCell ref="U59:V59"/>
    <mergeCell ref="Q53:R53"/>
    <mergeCell ref="Q47:R47"/>
    <mergeCell ref="Q48:R48"/>
    <mergeCell ref="Q49:R49"/>
    <mergeCell ref="Q55:R55"/>
    <mergeCell ref="U45:V46"/>
    <mergeCell ref="U47:V47"/>
    <mergeCell ref="U48:V48"/>
    <mergeCell ref="U49:V49"/>
    <mergeCell ref="U50:V50"/>
    <mergeCell ref="AC7:AE7"/>
    <mergeCell ref="AF7:AH7"/>
    <mergeCell ref="S47:T47"/>
    <mergeCell ref="S48:T48"/>
    <mergeCell ref="S49:T49"/>
    <mergeCell ref="BD7:BF7"/>
    <mergeCell ref="AL7:AN7"/>
    <mergeCell ref="AO7:AQ7"/>
    <mergeCell ref="K45:M45"/>
    <mergeCell ref="N45:N46"/>
    <mergeCell ref="A45:A46"/>
    <mergeCell ref="B45:B46"/>
    <mergeCell ref="C45:C46"/>
    <mergeCell ref="D45:D46"/>
    <mergeCell ref="A7:A8"/>
    <mergeCell ref="B7:B8"/>
    <mergeCell ref="C7:C8"/>
    <mergeCell ref="D7:D8"/>
    <mergeCell ref="E45:G45"/>
    <mergeCell ref="H45:J45"/>
    <mergeCell ref="CH7:CJ7"/>
    <mergeCell ref="CK7:CM7"/>
    <mergeCell ref="BM7:BO7"/>
    <mergeCell ref="CE7:CG7"/>
    <mergeCell ref="CB7:CD7"/>
    <mergeCell ref="O45:O46"/>
    <mergeCell ref="BG7:BI7"/>
    <mergeCell ref="P45:P46"/>
    <mergeCell ref="Q45:R46"/>
    <mergeCell ref="S45:T46"/>
    <mergeCell ref="BS7:BU7"/>
    <mergeCell ref="BV7:BX7"/>
    <mergeCell ref="BY7:CA7"/>
    <mergeCell ref="BJ7:BL7"/>
    <mergeCell ref="AU7:AW7"/>
    <mergeCell ref="AX7:AZ7"/>
    <mergeCell ref="BA7:BC7"/>
    <mergeCell ref="E7:G7"/>
    <mergeCell ref="K7:M7"/>
    <mergeCell ref="H7:J7"/>
    <mergeCell ref="N7:N8"/>
    <mergeCell ref="O7:O8"/>
    <mergeCell ref="BP7:BR7"/>
    <mergeCell ref="AR7:AT7"/>
    <mergeCell ref="AI7:AK7"/>
    <mergeCell ref="W7:Y7"/>
    <mergeCell ref="Z7:AB7"/>
    <mergeCell ref="CT7:CV7"/>
    <mergeCell ref="CW7:CY7"/>
    <mergeCell ref="CZ7:DB7"/>
    <mergeCell ref="CN7:CP7"/>
    <mergeCell ref="CQ7:CS7"/>
    <mergeCell ref="DC7:DE7"/>
    <mergeCell ref="P7:P8"/>
    <mergeCell ref="S55:T55"/>
    <mergeCell ref="Q56:R56"/>
    <mergeCell ref="Q57:R57"/>
    <mergeCell ref="S50:T50"/>
    <mergeCell ref="S51:T51"/>
    <mergeCell ref="S52:T52"/>
    <mergeCell ref="S53:T53"/>
    <mergeCell ref="Q7:S7"/>
    <mergeCell ref="T7:V7"/>
    <mergeCell ref="S54:T54"/>
    <mergeCell ref="Q60:R60"/>
    <mergeCell ref="S56:T56"/>
    <mergeCell ref="S57:T57"/>
    <mergeCell ref="S58:T58"/>
    <mergeCell ref="S59:T59"/>
    <mergeCell ref="S60:T60"/>
    <mergeCell ref="Q58:R58"/>
    <mergeCell ref="Q59:R59"/>
    <mergeCell ref="Q54:R54"/>
  </mergeCells>
  <conditionalFormatting sqref="Q6:DE23">
    <cfRule type="expression" priority="1" dxfId="0" stopIfTrue="1">
      <formula>Q$6=1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&amp;LDownload From: Peachtree.asia</oddHeader>
    <oddFooter>&amp;Lhttp://peachtree.asia/web/Accounting-Software.asp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="90" zoomScaleNormal="90" zoomScalePageLayoutView="0" workbookViewId="0" topLeftCell="A1">
      <selection activeCell="H18" sqref="H18"/>
    </sheetView>
  </sheetViews>
  <sheetFormatPr defaultColWidth="9.140625" defaultRowHeight="12.75"/>
  <cols>
    <col min="1" max="1" width="4.57421875" style="0" bestFit="1" customWidth="1"/>
    <col min="2" max="2" width="19.28125" style="0" bestFit="1" customWidth="1"/>
    <col min="5" max="5" width="11.140625" style="0" customWidth="1"/>
    <col min="6" max="6" width="9.8515625" style="0" bestFit="1" customWidth="1"/>
    <col min="7" max="7" width="6.00390625" style="0" customWidth="1"/>
    <col min="8" max="8" width="11.57421875" style="0" bestFit="1" customWidth="1"/>
    <col min="9" max="9" width="11.57421875" style="0" customWidth="1"/>
    <col min="10" max="10" width="11.28125" style="0" bestFit="1" customWidth="1"/>
    <col min="11" max="11" width="11.28125" style="0" customWidth="1"/>
    <col min="12" max="12" width="9.8515625" style="0" bestFit="1" customWidth="1"/>
    <col min="13" max="13" width="11.00390625" style="0" bestFit="1" customWidth="1"/>
    <col min="14" max="14" width="11.00390625" style="0" customWidth="1"/>
    <col min="15" max="15" width="11.00390625" style="0" bestFit="1" customWidth="1"/>
    <col min="16" max="16" width="9.8515625" style="0" bestFit="1" customWidth="1"/>
    <col min="17" max="17" width="11.00390625" style="0" bestFit="1" customWidth="1"/>
    <col min="18" max="18" width="9.8515625" style="0" bestFit="1" customWidth="1"/>
    <col min="19" max="19" width="11.00390625" style="0" bestFit="1" customWidth="1"/>
    <col min="20" max="20" width="11.28125" style="0" bestFit="1" customWidth="1"/>
    <col min="21" max="21" width="11.421875" style="0" customWidth="1"/>
  </cols>
  <sheetData>
    <row r="1" ht="12.75">
      <c r="E1" s="17" t="str">
        <f>"BẢNG LƯƠNG CHI TIẾT THÁNG "&amp;TEXT(MONTH(Cong!Q7),"00")&amp;" NĂM 2015"</f>
        <v>BẢNG LƯƠNG CHI TIẾT THÁNG 04 NĂM 2015</v>
      </c>
    </row>
    <row r="4" spans="4:11" ht="12.75">
      <c r="D4" s="17" t="s">
        <v>50</v>
      </c>
      <c r="F4" s="17">
        <f>Cong!H42</f>
        <v>25</v>
      </c>
      <c r="H4" s="17" t="s">
        <v>53</v>
      </c>
      <c r="I4" s="60">
        <f>Cong!K42</f>
        <v>1</v>
      </c>
      <c r="K4" s="17"/>
    </row>
    <row r="5" spans="11:14" ht="12.75">
      <c r="K5" s="56">
        <v>0.2</v>
      </c>
      <c r="L5" s="57">
        <v>25000</v>
      </c>
      <c r="M5" s="57">
        <v>20000</v>
      </c>
      <c r="N5" s="57">
        <v>20000</v>
      </c>
    </row>
    <row r="6" spans="1:21" ht="51.75" customHeight="1">
      <c r="A6" s="25" t="s">
        <v>49</v>
      </c>
      <c r="B6" s="26" t="s">
        <v>10</v>
      </c>
      <c r="C6" s="26" t="s">
        <v>11</v>
      </c>
      <c r="D6" s="26" t="s">
        <v>8</v>
      </c>
      <c r="E6" s="26" t="s">
        <v>12</v>
      </c>
      <c r="F6" s="26" t="s">
        <v>56</v>
      </c>
      <c r="G6" s="26" t="s">
        <v>55</v>
      </c>
      <c r="H6" s="26" t="s">
        <v>57</v>
      </c>
      <c r="I6" s="26" t="s">
        <v>79</v>
      </c>
      <c r="J6" s="26" t="s">
        <v>13</v>
      </c>
      <c r="K6" s="26" t="s">
        <v>67</v>
      </c>
      <c r="L6" s="26" t="s">
        <v>66</v>
      </c>
      <c r="M6" s="26" t="s">
        <v>77</v>
      </c>
      <c r="N6" s="26" t="s">
        <v>78</v>
      </c>
      <c r="O6" s="26" t="s">
        <v>60</v>
      </c>
      <c r="P6" s="26" t="s">
        <v>58</v>
      </c>
      <c r="Q6" s="26" t="s">
        <v>59</v>
      </c>
      <c r="R6" s="26" t="s">
        <v>61</v>
      </c>
      <c r="S6" s="26" t="s">
        <v>62</v>
      </c>
      <c r="T6" s="27" t="s">
        <v>14</v>
      </c>
      <c r="U6" s="26" t="s">
        <v>9</v>
      </c>
    </row>
    <row r="7" spans="1:21" ht="12.75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30"/>
      <c r="U7" s="29"/>
    </row>
    <row r="8" spans="1:21" ht="12.75">
      <c r="A8" s="31">
        <v>1</v>
      </c>
      <c r="B8" s="32" t="s">
        <v>80</v>
      </c>
      <c r="C8" s="32" t="s">
        <v>5</v>
      </c>
      <c r="D8" s="32" t="s">
        <v>6</v>
      </c>
      <c r="E8" s="33">
        <v>5000000</v>
      </c>
      <c r="F8" s="33">
        <f>E8*0.1</f>
        <v>500000</v>
      </c>
      <c r="G8" s="34">
        <f>Cong!Q47</f>
        <v>36.1</v>
      </c>
      <c r="H8" s="34">
        <f>Cong!S47</f>
        <v>26</v>
      </c>
      <c r="I8" s="34">
        <f>Cong!U47</f>
        <v>3</v>
      </c>
      <c r="J8" s="33">
        <f>(E8+F8)/($F$4+$I$4)*G8</f>
        <v>7636538.461538462</v>
      </c>
      <c r="K8" s="33">
        <f>J8*$K$5</f>
        <v>1527307.6923076925</v>
      </c>
      <c r="L8" s="33">
        <f aca="true" t="shared" si="0" ref="L8:L21">H8*$L$5</f>
        <v>650000</v>
      </c>
      <c r="M8" s="33">
        <f>H8*$M$5</f>
        <v>520000</v>
      </c>
      <c r="N8" s="33">
        <f>I8*$N$5</f>
        <v>60000</v>
      </c>
      <c r="O8" s="33">
        <f>SUM(J8:N8)</f>
        <v>10393846.153846154</v>
      </c>
      <c r="P8" s="33">
        <f aca="true" t="shared" si="1" ref="P8:P21">E8*0.085</f>
        <v>425000.00000000006</v>
      </c>
      <c r="Q8" s="33">
        <f aca="true" t="shared" si="2" ref="Q8:Q21">MAX(O8-P8-4000000,0)</f>
        <v>5968846.153846154</v>
      </c>
      <c r="R8" s="33">
        <f aca="true" t="shared" si="3" ref="R8:R21">ROUND(IF(Q8&gt;10000000,Q8*15%-750000,IF(Q8&gt;5000000,Q8*10%-250000,IF(Q8&gt;0,Q8*5%,0))),0)</f>
        <v>346885</v>
      </c>
      <c r="S8" s="33">
        <v>1000000</v>
      </c>
      <c r="T8" s="33">
        <f>ROUND(O8-P8-R8-S8,0)</f>
        <v>8621961</v>
      </c>
      <c r="U8" s="32"/>
    </row>
    <row r="9" spans="1:21" ht="12.75">
      <c r="A9" s="35">
        <v>2</v>
      </c>
      <c r="B9" s="32" t="s">
        <v>80</v>
      </c>
      <c r="C9" s="36" t="s">
        <v>7</v>
      </c>
      <c r="D9" s="36" t="s">
        <v>6</v>
      </c>
      <c r="E9" s="37">
        <v>3000000</v>
      </c>
      <c r="F9" s="37"/>
      <c r="G9" s="38">
        <f>Cong!Q48</f>
        <v>37.7</v>
      </c>
      <c r="H9" s="38">
        <f>Cong!S48</f>
        <v>27</v>
      </c>
      <c r="I9" s="38">
        <f>Cong!U48</f>
        <v>4</v>
      </c>
      <c r="J9" s="37">
        <f>(E9+F9)/($F$4+$I$4)*G9</f>
        <v>4350000.000000001</v>
      </c>
      <c r="K9" s="37">
        <f aca="true" t="shared" si="4" ref="K9:K21">J9*$K$5</f>
        <v>870000.0000000002</v>
      </c>
      <c r="L9" s="37">
        <f t="shared" si="0"/>
        <v>675000</v>
      </c>
      <c r="M9" s="37">
        <f aca="true" t="shared" si="5" ref="M9:M21">H9*$M$5</f>
        <v>540000</v>
      </c>
      <c r="N9" s="37">
        <f aca="true" t="shared" si="6" ref="N9:N21">I9*$N$5</f>
        <v>80000</v>
      </c>
      <c r="O9" s="37">
        <f aca="true" t="shared" si="7" ref="O9:O21">SUM(J9:N9)</f>
        <v>6515000.000000001</v>
      </c>
      <c r="P9" s="37">
        <f t="shared" si="1"/>
        <v>255000.00000000003</v>
      </c>
      <c r="Q9" s="37">
        <f t="shared" si="2"/>
        <v>2260000.000000001</v>
      </c>
      <c r="R9" s="37">
        <f t="shared" si="3"/>
        <v>113000</v>
      </c>
      <c r="S9" s="37">
        <v>1000000</v>
      </c>
      <c r="T9" s="37">
        <f aca="true" t="shared" si="8" ref="T9:T21">ROUND(O9-P9-R9-S9,0)</f>
        <v>5147000</v>
      </c>
      <c r="U9" s="36"/>
    </row>
    <row r="10" spans="1:21" ht="12.75">
      <c r="A10" s="35">
        <v>3</v>
      </c>
      <c r="B10" s="32" t="s">
        <v>80</v>
      </c>
      <c r="C10" s="36" t="s">
        <v>7</v>
      </c>
      <c r="D10" s="36" t="s">
        <v>4</v>
      </c>
      <c r="E10" s="37">
        <v>3000000</v>
      </c>
      <c r="F10" s="37"/>
      <c r="G10" s="38">
        <f>Cong!Q49</f>
        <v>31.6</v>
      </c>
      <c r="H10" s="38">
        <f>Cong!S49</f>
        <v>26</v>
      </c>
      <c r="I10" s="38">
        <f>Cong!U49</f>
        <v>2</v>
      </c>
      <c r="J10" s="37">
        <f aca="true" t="shared" si="9" ref="J10:J21">(E10+F10)/($F$4+$I$4)*G10</f>
        <v>3646153.8461538465</v>
      </c>
      <c r="K10" s="37">
        <f t="shared" si="4"/>
        <v>729230.7692307694</v>
      </c>
      <c r="L10" s="37">
        <f t="shared" si="0"/>
        <v>650000</v>
      </c>
      <c r="M10" s="37">
        <f t="shared" si="5"/>
        <v>520000</v>
      </c>
      <c r="N10" s="37">
        <f t="shared" si="6"/>
        <v>40000</v>
      </c>
      <c r="O10" s="37">
        <f t="shared" si="7"/>
        <v>5585384.615384616</v>
      </c>
      <c r="P10" s="37">
        <f t="shared" si="1"/>
        <v>255000.00000000003</v>
      </c>
      <c r="Q10" s="37">
        <f t="shared" si="2"/>
        <v>1330384.615384616</v>
      </c>
      <c r="R10" s="37">
        <f t="shared" si="3"/>
        <v>66519</v>
      </c>
      <c r="S10" s="37">
        <v>1000000</v>
      </c>
      <c r="T10" s="37">
        <f t="shared" si="8"/>
        <v>4263866</v>
      </c>
      <c r="U10" s="36"/>
    </row>
    <row r="11" spans="1:21" ht="12.75">
      <c r="A11" s="35">
        <v>4</v>
      </c>
      <c r="B11" s="32" t="s">
        <v>80</v>
      </c>
      <c r="C11" s="36" t="s">
        <v>7</v>
      </c>
      <c r="D11" s="36" t="s">
        <v>4</v>
      </c>
      <c r="E11" s="37">
        <v>3000000</v>
      </c>
      <c r="F11" s="37"/>
      <c r="G11" s="38">
        <f>Cong!Q50</f>
        <v>28.8</v>
      </c>
      <c r="H11" s="38">
        <f>Cong!S50</f>
        <v>25</v>
      </c>
      <c r="I11" s="38">
        <f>Cong!U50</f>
        <v>2</v>
      </c>
      <c r="J11" s="37">
        <f t="shared" si="9"/>
        <v>3323076.9230769235</v>
      </c>
      <c r="K11" s="37">
        <f t="shared" si="4"/>
        <v>664615.3846153847</v>
      </c>
      <c r="L11" s="37">
        <f t="shared" si="0"/>
        <v>625000</v>
      </c>
      <c r="M11" s="37">
        <f t="shared" si="5"/>
        <v>500000</v>
      </c>
      <c r="N11" s="37">
        <f t="shared" si="6"/>
        <v>40000</v>
      </c>
      <c r="O11" s="37">
        <f t="shared" si="7"/>
        <v>5152692.307692308</v>
      </c>
      <c r="P11" s="37">
        <f t="shared" si="1"/>
        <v>255000.00000000003</v>
      </c>
      <c r="Q11" s="37">
        <f t="shared" si="2"/>
        <v>897692.307692308</v>
      </c>
      <c r="R11" s="37">
        <f t="shared" si="3"/>
        <v>44885</v>
      </c>
      <c r="S11" s="37">
        <v>1000000</v>
      </c>
      <c r="T11" s="37">
        <f t="shared" si="8"/>
        <v>3852807</v>
      </c>
      <c r="U11" s="36"/>
    </row>
    <row r="12" spans="1:21" ht="12.75">
      <c r="A12" s="35">
        <v>5</v>
      </c>
      <c r="B12" s="32" t="s">
        <v>80</v>
      </c>
      <c r="C12" s="36" t="s">
        <v>7</v>
      </c>
      <c r="D12" s="36" t="s">
        <v>4</v>
      </c>
      <c r="E12" s="37">
        <v>2000000</v>
      </c>
      <c r="F12" s="37"/>
      <c r="G12" s="38">
        <f>Cong!Q51</f>
        <v>28.6</v>
      </c>
      <c r="H12" s="38">
        <f>Cong!S51</f>
        <v>24</v>
      </c>
      <c r="I12" s="38">
        <f>Cong!U51</f>
        <v>2</v>
      </c>
      <c r="J12" s="37">
        <f t="shared" si="9"/>
        <v>2200000</v>
      </c>
      <c r="K12" s="37">
        <f t="shared" si="4"/>
        <v>440000</v>
      </c>
      <c r="L12" s="37">
        <f t="shared" si="0"/>
        <v>600000</v>
      </c>
      <c r="M12" s="37">
        <f t="shared" si="5"/>
        <v>480000</v>
      </c>
      <c r="N12" s="37">
        <f t="shared" si="6"/>
        <v>40000</v>
      </c>
      <c r="O12" s="37">
        <f t="shared" si="7"/>
        <v>3760000</v>
      </c>
      <c r="P12" s="37">
        <f t="shared" si="1"/>
        <v>170000</v>
      </c>
      <c r="Q12" s="37">
        <f t="shared" si="2"/>
        <v>0</v>
      </c>
      <c r="R12" s="37">
        <f t="shared" si="3"/>
        <v>0</v>
      </c>
      <c r="S12" s="37">
        <v>1000000</v>
      </c>
      <c r="T12" s="37">
        <f t="shared" si="8"/>
        <v>2590000</v>
      </c>
      <c r="U12" s="36"/>
    </row>
    <row r="13" spans="1:21" ht="12.75">
      <c r="A13" s="35">
        <v>6</v>
      </c>
      <c r="B13" s="32" t="s">
        <v>80</v>
      </c>
      <c r="C13" s="36" t="s">
        <v>7</v>
      </c>
      <c r="D13" s="36" t="s">
        <v>4</v>
      </c>
      <c r="E13" s="37">
        <v>2000000</v>
      </c>
      <c r="F13" s="37"/>
      <c r="G13" s="38">
        <f>Cong!Q52</f>
        <v>28.8</v>
      </c>
      <c r="H13" s="38">
        <f>Cong!S52</f>
        <v>25</v>
      </c>
      <c r="I13" s="38">
        <f>Cong!U52</f>
        <v>2</v>
      </c>
      <c r="J13" s="37">
        <f t="shared" si="9"/>
        <v>2215384.6153846155</v>
      </c>
      <c r="K13" s="37">
        <f t="shared" si="4"/>
        <v>443076.9230769231</v>
      </c>
      <c r="L13" s="37">
        <f t="shared" si="0"/>
        <v>625000</v>
      </c>
      <c r="M13" s="37">
        <f t="shared" si="5"/>
        <v>500000</v>
      </c>
      <c r="N13" s="37">
        <f t="shared" si="6"/>
        <v>40000</v>
      </c>
      <c r="O13" s="37">
        <f t="shared" si="7"/>
        <v>3823461.5384615385</v>
      </c>
      <c r="P13" s="37">
        <f t="shared" si="1"/>
        <v>170000</v>
      </c>
      <c r="Q13" s="37">
        <f t="shared" si="2"/>
        <v>0</v>
      </c>
      <c r="R13" s="37">
        <f t="shared" si="3"/>
        <v>0</v>
      </c>
      <c r="S13" s="37">
        <v>1000000</v>
      </c>
      <c r="T13" s="37">
        <f t="shared" si="8"/>
        <v>2653462</v>
      </c>
      <c r="U13" s="36"/>
    </row>
    <row r="14" spans="1:21" ht="12.75">
      <c r="A14" s="35">
        <v>7</v>
      </c>
      <c r="B14" s="32" t="s">
        <v>80</v>
      </c>
      <c r="C14" s="36" t="s">
        <v>16</v>
      </c>
      <c r="D14" s="36" t="s">
        <v>6</v>
      </c>
      <c r="E14" s="37">
        <v>3000000</v>
      </c>
      <c r="F14" s="37"/>
      <c r="G14" s="38">
        <f>Cong!Q53</f>
        <v>28.6</v>
      </c>
      <c r="H14" s="38">
        <f>Cong!S53</f>
        <v>25</v>
      </c>
      <c r="I14" s="38">
        <f>Cong!U53</f>
        <v>2</v>
      </c>
      <c r="J14" s="37">
        <f t="shared" si="9"/>
        <v>3300000.0000000005</v>
      </c>
      <c r="K14" s="37">
        <f t="shared" si="4"/>
        <v>660000.0000000001</v>
      </c>
      <c r="L14" s="37">
        <f t="shared" si="0"/>
        <v>625000</v>
      </c>
      <c r="M14" s="37">
        <f t="shared" si="5"/>
        <v>500000</v>
      </c>
      <c r="N14" s="37">
        <f t="shared" si="6"/>
        <v>40000</v>
      </c>
      <c r="O14" s="37">
        <f t="shared" si="7"/>
        <v>5125000</v>
      </c>
      <c r="P14" s="37">
        <f t="shared" si="1"/>
        <v>255000.00000000003</v>
      </c>
      <c r="Q14" s="37">
        <f t="shared" si="2"/>
        <v>870000</v>
      </c>
      <c r="R14" s="37">
        <f t="shared" si="3"/>
        <v>43500</v>
      </c>
      <c r="S14" s="37">
        <v>1000000</v>
      </c>
      <c r="T14" s="37">
        <f t="shared" si="8"/>
        <v>3826500</v>
      </c>
      <c r="U14" s="36"/>
    </row>
    <row r="15" spans="1:21" ht="12.75">
      <c r="A15" s="35">
        <v>8</v>
      </c>
      <c r="B15" s="32" t="s">
        <v>80</v>
      </c>
      <c r="C15" s="36" t="s">
        <v>16</v>
      </c>
      <c r="D15" s="36" t="s">
        <v>6</v>
      </c>
      <c r="E15" s="37">
        <v>3000000</v>
      </c>
      <c r="F15" s="37"/>
      <c r="G15" s="38">
        <f>Cong!Q54</f>
        <v>28.6</v>
      </c>
      <c r="H15" s="38">
        <f>Cong!S54</f>
        <v>25</v>
      </c>
      <c r="I15" s="38">
        <f>Cong!U54</f>
        <v>2</v>
      </c>
      <c r="J15" s="37">
        <f t="shared" si="9"/>
        <v>3300000.0000000005</v>
      </c>
      <c r="K15" s="37">
        <f t="shared" si="4"/>
        <v>660000.0000000001</v>
      </c>
      <c r="L15" s="37">
        <f t="shared" si="0"/>
        <v>625000</v>
      </c>
      <c r="M15" s="37">
        <f t="shared" si="5"/>
        <v>500000</v>
      </c>
      <c r="N15" s="37">
        <f t="shared" si="6"/>
        <v>40000</v>
      </c>
      <c r="O15" s="37">
        <f t="shared" si="7"/>
        <v>5125000</v>
      </c>
      <c r="P15" s="37">
        <f t="shared" si="1"/>
        <v>255000.00000000003</v>
      </c>
      <c r="Q15" s="37">
        <f t="shared" si="2"/>
        <v>870000</v>
      </c>
      <c r="R15" s="37">
        <f t="shared" si="3"/>
        <v>43500</v>
      </c>
      <c r="S15" s="37">
        <v>1000000</v>
      </c>
      <c r="T15" s="37">
        <f t="shared" si="8"/>
        <v>3826500</v>
      </c>
      <c r="U15" s="36"/>
    </row>
    <row r="16" spans="1:21" ht="12.75">
      <c r="A16" s="35">
        <v>9</v>
      </c>
      <c r="B16" s="32" t="s">
        <v>80</v>
      </c>
      <c r="C16" s="36" t="s">
        <v>16</v>
      </c>
      <c r="D16" s="36" t="s">
        <v>4</v>
      </c>
      <c r="E16" s="37">
        <v>3000000</v>
      </c>
      <c r="F16" s="37"/>
      <c r="G16" s="38">
        <f>Cong!Q55</f>
        <v>29.1</v>
      </c>
      <c r="H16" s="38">
        <f>Cong!S55</f>
        <v>25</v>
      </c>
      <c r="I16" s="38">
        <f>Cong!U55</f>
        <v>2</v>
      </c>
      <c r="J16" s="37">
        <f t="shared" si="9"/>
        <v>3357692.307692308</v>
      </c>
      <c r="K16" s="37">
        <f t="shared" si="4"/>
        <v>671538.4615384616</v>
      </c>
      <c r="L16" s="37">
        <f t="shared" si="0"/>
        <v>625000</v>
      </c>
      <c r="M16" s="37">
        <f t="shared" si="5"/>
        <v>500000</v>
      </c>
      <c r="N16" s="37">
        <f t="shared" si="6"/>
        <v>40000</v>
      </c>
      <c r="O16" s="37">
        <f t="shared" si="7"/>
        <v>5194230.76923077</v>
      </c>
      <c r="P16" s="37">
        <f t="shared" si="1"/>
        <v>255000.00000000003</v>
      </c>
      <c r="Q16" s="37">
        <f t="shared" si="2"/>
        <v>939230.76923077</v>
      </c>
      <c r="R16" s="37">
        <f t="shared" si="3"/>
        <v>46962</v>
      </c>
      <c r="S16" s="37">
        <v>1000000</v>
      </c>
      <c r="T16" s="37">
        <f t="shared" si="8"/>
        <v>3892269</v>
      </c>
      <c r="U16" s="36"/>
    </row>
    <row r="17" spans="1:21" ht="12.75">
      <c r="A17" s="35">
        <v>10</v>
      </c>
      <c r="B17" s="32" t="s">
        <v>80</v>
      </c>
      <c r="C17" s="36" t="s">
        <v>16</v>
      </c>
      <c r="D17" s="36" t="s">
        <v>4</v>
      </c>
      <c r="E17" s="37">
        <v>3000000</v>
      </c>
      <c r="F17" s="37"/>
      <c r="G17" s="38">
        <f>Cong!Q56</f>
        <v>31.1</v>
      </c>
      <c r="H17" s="38">
        <f>Cong!S56</f>
        <v>26</v>
      </c>
      <c r="I17" s="38">
        <f>Cong!U56</f>
        <v>2</v>
      </c>
      <c r="J17" s="37">
        <f t="shared" si="9"/>
        <v>3588461.538461539</v>
      </c>
      <c r="K17" s="37">
        <f t="shared" si="4"/>
        <v>717692.3076923079</v>
      </c>
      <c r="L17" s="37">
        <f t="shared" si="0"/>
        <v>650000</v>
      </c>
      <c r="M17" s="37">
        <f t="shared" si="5"/>
        <v>520000</v>
      </c>
      <c r="N17" s="37">
        <f t="shared" si="6"/>
        <v>40000</v>
      </c>
      <c r="O17" s="37">
        <f t="shared" si="7"/>
        <v>5516153.846153847</v>
      </c>
      <c r="P17" s="37">
        <f t="shared" si="1"/>
        <v>255000.00000000003</v>
      </c>
      <c r="Q17" s="37">
        <f t="shared" si="2"/>
        <v>1261153.846153847</v>
      </c>
      <c r="R17" s="37">
        <f t="shared" si="3"/>
        <v>63058</v>
      </c>
      <c r="S17" s="37">
        <v>1000000</v>
      </c>
      <c r="T17" s="37">
        <f t="shared" si="8"/>
        <v>4198096</v>
      </c>
      <c r="U17" s="36"/>
    </row>
    <row r="18" spans="1:21" ht="12.75">
      <c r="A18" s="35">
        <v>11</v>
      </c>
      <c r="B18" s="32" t="s">
        <v>80</v>
      </c>
      <c r="C18" s="36" t="s">
        <v>7</v>
      </c>
      <c r="D18" s="36" t="s">
        <v>4</v>
      </c>
      <c r="E18" s="37">
        <v>5000000</v>
      </c>
      <c r="F18" s="37">
        <f>E18*0.1</f>
        <v>500000</v>
      </c>
      <c r="G18" s="38">
        <f>Cong!Q57</f>
        <v>28.8</v>
      </c>
      <c r="H18" s="38">
        <f>Cong!S57</f>
        <v>25</v>
      </c>
      <c r="I18" s="38">
        <f>Cong!U57</f>
        <v>1</v>
      </c>
      <c r="J18" s="37">
        <f t="shared" si="9"/>
        <v>6092307.692307692</v>
      </c>
      <c r="K18" s="37">
        <f t="shared" si="4"/>
        <v>1218461.5384615385</v>
      </c>
      <c r="L18" s="37">
        <f t="shared" si="0"/>
        <v>625000</v>
      </c>
      <c r="M18" s="37">
        <f t="shared" si="5"/>
        <v>500000</v>
      </c>
      <c r="N18" s="37">
        <f t="shared" si="6"/>
        <v>20000</v>
      </c>
      <c r="O18" s="37">
        <f t="shared" si="7"/>
        <v>8455769.23076923</v>
      </c>
      <c r="P18" s="37">
        <f t="shared" si="1"/>
        <v>425000.00000000006</v>
      </c>
      <c r="Q18" s="37">
        <f t="shared" si="2"/>
        <v>4030769.23076923</v>
      </c>
      <c r="R18" s="37">
        <f t="shared" si="3"/>
        <v>201538</v>
      </c>
      <c r="S18" s="37">
        <v>1000000</v>
      </c>
      <c r="T18" s="37">
        <f t="shared" si="8"/>
        <v>6829231</v>
      </c>
      <c r="U18" s="36"/>
    </row>
    <row r="19" spans="1:21" ht="12.75">
      <c r="A19" s="35">
        <v>12</v>
      </c>
      <c r="B19" s="32" t="s">
        <v>80</v>
      </c>
      <c r="C19" s="36" t="s">
        <v>7</v>
      </c>
      <c r="D19" s="36" t="s">
        <v>4</v>
      </c>
      <c r="E19" s="37">
        <v>3000000</v>
      </c>
      <c r="F19" s="37"/>
      <c r="G19" s="38">
        <f>Cong!Q58</f>
        <v>29.3</v>
      </c>
      <c r="H19" s="38">
        <f>Cong!S58</f>
        <v>24</v>
      </c>
      <c r="I19" s="38">
        <f>Cong!U58</f>
        <v>1</v>
      </c>
      <c r="J19" s="37">
        <f t="shared" si="9"/>
        <v>3380769.230769231</v>
      </c>
      <c r="K19" s="37">
        <f t="shared" si="4"/>
        <v>676153.8461538462</v>
      </c>
      <c r="L19" s="37">
        <f t="shared" si="0"/>
        <v>600000</v>
      </c>
      <c r="M19" s="37">
        <f t="shared" si="5"/>
        <v>480000</v>
      </c>
      <c r="N19" s="37">
        <f t="shared" si="6"/>
        <v>20000</v>
      </c>
      <c r="O19" s="37">
        <f t="shared" si="7"/>
        <v>5156923.076923077</v>
      </c>
      <c r="P19" s="37">
        <f t="shared" si="1"/>
        <v>255000.00000000003</v>
      </c>
      <c r="Q19" s="37">
        <f t="shared" si="2"/>
        <v>901923.076923077</v>
      </c>
      <c r="R19" s="37">
        <f t="shared" si="3"/>
        <v>45096</v>
      </c>
      <c r="S19" s="37">
        <v>1000000</v>
      </c>
      <c r="T19" s="37">
        <f t="shared" si="8"/>
        <v>3856827</v>
      </c>
      <c r="U19" s="36"/>
    </row>
    <row r="20" spans="1:21" ht="12.75">
      <c r="A20" s="35">
        <v>13</v>
      </c>
      <c r="B20" s="32" t="s">
        <v>80</v>
      </c>
      <c r="C20" s="36" t="s">
        <v>7</v>
      </c>
      <c r="D20" s="36" t="s">
        <v>4</v>
      </c>
      <c r="E20" s="37">
        <v>2000000</v>
      </c>
      <c r="F20" s="37"/>
      <c r="G20" s="38">
        <f>Cong!Q59</f>
        <v>29.3</v>
      </c>
      <c r="H20" s="38">
        <f>Cong!S59</f>
        <v>26</v>
      </c>
      <c r="I20" s="38">
        <f>Cong!U59</f>
        <v>1</v>
      </c>
      <c r="J20" s="37">
        <f t="shared" si="9"/>
        <v>2253846.153846154</v>
      </c>
      <c r="K20" s="37">
        <f t="shared" si="4"/>
        <v>450769.2307692308</v>
      </c>
      <c r="L20" s="37">
        <f t="shared" si="0"/>
        <v>650000</v>
      </c>
      <c r="M20" s="37">
        <f t="shared" si="5"/>
        <v>520000</v>
      </c>
      <c r="N20" s="37">
        <f t="shared" si="6"/>
        <v>20000</v>
      </c>
      <c r="O20" s="37">
        <f t="shared" si="7"/>
        <v>3894615.384615385</v>
      </c>
      <c r="P20" s="37">
        <f t="shared" si="1"/>
        <v>170000</v>
      </c>
      <c r="Q20" s="37">
        <f t="shared" si="2"/>
        <v>0</v>
      </c>
      <c r="R20" s="37">
        <f t="shared" si="3"/>
        <v>0</v>
      </c>
      <c r="S20" s="37">
        <v>1000000</v>
      </c>
      <c r="T20" s="37">
        <f t="shared" si="8"/>
        <v>2724615</v>
      </c>
      <c r="U20" s="36"/>
    </row>
    <row r="21" spans="1:21" ht="15">
      <c r="A21" s="35">
        <v>14</v>
      </c>
      <c r="B21" s="32" t="s">
        <v>80</v>
      </c>
      <c r="C21" s="36" t="s">
        <v>7</v>
      </c>
      <c r="D21" s="36" t="s">
        <v>4</v>
      </c>
      <c r="E21" s="37">
        <v>2000000</v>
      </c>
      <c r="F21" s="37"/>
      <c r="G21" s="38">
        <f>Cong!Q60</f>
        <v>29.3</v>
      </c>
      <c r="H21" s="38">
        <f>Cong!S60</f>
        <v>26</v>
      </c>
      <c r="I21" s="38">
        <f>Cong!U60</f>
        <v>1</v>
      </c>
      <c r="J21" s="37">
        <f t="shared" si="9"/>
        <v>2253846.153846154</v>
      </c>
      <c r="K21" s="37">
        <f t="shared" si="4"/>
        <v>450769.2307692308</v>
      </c>
      <c r="L21" s="37">
        <f t="shared" si="0"/>
        <v>650000</v>
      </c>
      <c r="M21" s="37">
        <f t="shared" si="5"/>
        <v>520000</v>
      </c>
      <c r="N21" s="37">
        <f t="shared" si="6"/>
        <v>20000</v>
      </c>
      <c r="O21" s="37">
        <f t="shared" si="7"/>
        <v>3894615.384615385</v>
      </c>
      <c r="P21" s="37">
        <f t="shared" si="1"/>
        <v>170000</v>
      </c>
      <c r="Q21" s="37">
        <f t="shared" si="2"/>
        <v>0</v>
      </c>
      <c r="R21" s="37">
        <f t="shared" si="3"/>
        <v>0</v>
      </c>
      <c r="S21" s="37">
        <v>1000000</v>
      </c>
      <c r="T21" s="37">
        <f t="shared" si="8"/>
        <v>2724615</v>
      </c>
      <c r="U21" s="39"/>
    </row>
    <row r="22" spans="1:21" ht="12.75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9"/>
      <c r="L22" s="33"/>
      <c r="M22" s="41"/>
      <c r="N22" s="41"/>
      <c r="O22" s="42"/>
      <c r="P22" s="41"/>
      <c r="Q22" s="42"/>
      <c r="R22" s="42"/>
      <c r="S22" s="41"/>
      <c r="T22" s="43"/>
      <c r="U22" s="41"/>
    </row>
    <row r="23" spans="1:21" ht="12.75">
      <c r="A23" s="44"/>
      <c r="B23" s="45" t="s">
        <v>15</v>
      </c>
      <c r="C23" s="45"/>
      <c r="D23" s="45"/>
      <c r="E23" s="46">
        <f>SUM(E8:E22)</f>
        <v>42000000</v>
      </c>
      <c r="F23" s="46">
        <f aca="true" t="shared" si="10" ref="F23:R23">SUM(F8:F22)</f>
        <v>1000000</v>
      </c>
      <c r="G23" s="58">
        <f t="shared" si="10"/>
        <v>425.7000000000001</v>
      </c>
      <c r="H23" s="59">
        <f t="shared" si="10"/>
        <v>355</v>
      </c>
      <c r="I23" s="59">
        <f t="shared" si="10"/>
        <v>27</v>
      </c>
      <c r="J23" s="46">
        <f>SUM(J8:J22)</f>
        <v>50898076.92307693</v>
      </c>
      <c r="K23" s="46">
        <f>SUM(K8:K22)</f>
        <v>10179615.384615384</v>
      </c>
      <c r="L23" s="46">
        <f>SUM(L8:L22)</f>
        <v>8875000</v>
      </c>
      <c r="M23" s="46">
        <f>SUM(M8:M22)</f>
        <v>7100000</v>
      </c>
      <c r="N23" s="46">
        <f>SUM(N8:N22)</f>
        <v>540000</v>
      </c>
      <c r="O23" s="46">
        <f t="shared" si="10"/>
        <v>77592692.30769232</v>
      </c>
      <c r="P23" s="46">
        <f t="shared" si="10"/>
        <v>3570000.0000000005</v>
      </c>
      <c r="Q23" s="46">
        <f t="shared" si="10"/>
        <v>19330000.000000004</v>
      </c>
      <c r="R23" s="46">
        <f t="shared" si="10"/>
        <v>1014943</v>
      </c>
      <c r="S23" s="46">
        <f>SUM(S8:S22)</f>
        <v>14000000</v>
      </c>
      <c r="T23" s="47">
        <f>SUM(T8:T22)</f>
        <v>59007749</v>
      </c>
      <c r="U23" s="4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InTe945l</dc:creator>
  <cp:keywords/>
  <dc:description/>
  <cp:lastModifiedBy>The Game</cp:lastModifiedBy>
  <cp:lastPrinted>2010-10-18T21:18:05Z</cp:lastPrinted>
  <dcterms:created xsi:type="dcterms:W3CDTF">2009-12-11T03:11:07Z</dcterms:created>
  <dcterms:modified xsi:type="dcterms:W3CDTF">2015-12-01T04:35:27Z</dcterms:modified>
  <cp:category/>
  <cp:version/>
  <cp:contentType/>
  <cp:contentStatus/>
</cp:coreProperties>
</file>